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harts/chart27.xml" ContentType="application/vnd.openxmlformats-officedocument.drawingml.chart+xml"/>
  <Override PartName="/xl/drawings/drawing24.xml" ContentType="application/vnd.openxmlformats-officedocument.drawingml.chartshapes+xml"/>
  <Override PartName="/xl/charts/chart38.xml" ContentType="application/vnd.openxmlformats-officedocument.drawingml.chart+xml"/>
  <Override PartName="/xl/charts/chart56.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xml"/>
  <Override PartName="/xl/charts/chart34.xml" ContentType="application/vnd.openxmlformats-officedocument.drawingml.chart+xml"/>
  <Override PartName="/xl/charts/chart45.xml" ContentType="application/vnd.openxmlformats-officedocument.drawingml.chart+xml"/>
  <Override PartName="/xl/drawings/drawing31.xml" ContentType="application/vnd.openxmlformats-officedocument.drawingml.chartshapes+xml"/>
  <Override PartName="/xl/worksheets/sheet29.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ml.chartshapes+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drawings/drawing34.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chart46.xml" ContentType="application/vnd.openxmlformats-officedocument.drawingml.chart+xml"/>
  <Override PartName="/xl/drawings/drawing32.xml" ContentType="application/vnd.openxmlformats-officedocument.drawingml.chartshapes+xml"/>
  <Override PartName="/xl/charts/chart55.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drawings/drawing21.xml" ContentType="application/vnd.openxmlformats-officedocument.drawingml.chartshapes+xml"/>
  <Override PartName="/xl/charts/chart35.xml" ContentType="application/vnd.openxmlformats-officedocument.drawingml.chart+xml"/>
  <Override PartName="/xl/charts/chart44.xml" ContentType="application/vnd.openxmlformats-officedocument.drawingml.chart+xml"/>
  <Override PartName="/xl/drawings/drawing30.xml" ContentType="application/vnd.openxmlformats-officedocument.drawing+xml"/>
  <Override PartName="/xl/charts/chart53.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heets/sheet1.xml" ContentType="application/vnd.openxmlformats-officedocument.spreadsheetml.chart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charts/chart29.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33.xml" ContentType="application/vnd.openxmlformats-officedocument.drawing+xml"/>
  <Override PartName="/xl/charts/chart47.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charts/chart54.xml" ContentType="application/vnd.openxmlformats-officedocument.drawingml.chart+xml"/>
  <Override PartName="/xl/chartsheets/sheet2.xml" ContentType="application/vnd.openxmlformats-officedocument.spreadsheetml.chart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checkCompatibility="1" defaultThemeVersion="124226"/>
  <bookViews>
    <workbookView xWindow="120" yWindow="15" windowWidth="6510" windowHeight="5670" tabRatio="782"/>
  </bookViews>
  <sheets>
    <sheet name="Fig 9.2" sheetId="1" r:id="rId1"/>
    <sheet name="CB_DATA_" sheetId="14" state="hidden" r:id="rId2"/>
    <sheet name="Fig 9.3" sheetId="109" r:id="rId3"/>
    <sheet name="Fig 9.4" sheetId="110" r:id="rId4"/>
    <sheet name="Fig 9.5" sheetId="21" r:id="rId5"/>
    <sheet name="Fig 9.6" sheetId="23" r:id="rId6"/>
    <sheet name="Fig 9.7" sheetId="27" r:id="rId7"/>
    <sheet name="Fig 9.8" sheetId="29" r:id="rId8"/>
    <sheet name="Fig 9.9" sheetId="111" r:id="rId9"/>
    <sheet name="Fig 9.10" sheetId="112" r:id="rId10"/>
    <sheet name="Fig 9.12" sheetId="113" r:id="rId11"/>
    <sheet name="Fig 9.13" sheetId="31" r:id="rId12"/>
    <sheet name="Fig 9.14" sheetId="15" r:id="rId13"/>
    <sheet name="Fig 9.15" sheetId="114" r:id="rId14"/>
    <sheet name="Fig 9.16" sheetId="41" r:id="rId15"/>
    <sheet name="Fig 9.17" sheetId="44" r:id="rId16"/>
    <sheet name="Fig 9.18" sheetId="47" r:id="rId17"/>
    <sheet name="Fig. 9.19" sheetId="50" r:id="rId18"/>
    <sheet name="Fig 9.20" sheetId="115" r:id="rId19"/>
    <sheet name="Fig 9.21" sheetId="116" r:id="rId20"/>
    <sheet name="Fig. 9.22" sheetId="53" r:id="rId21"/>
    <sheet name="Fig 9.23" sheetId="117" r:id="rId22"/>
    <sheet name="Fig 9.24" sheetId="118" r:id="rId23"/>
    <sheet name="Fig 9.25" sheetId="119" r:id="rId24"/>
    <sheet name="Fig 9.26" sheetId="120" r:id="rId25"/>
    <sheet name="Fig 9.27" sheetId="122" r:id="rId26"/>
    <sheet name="Fig 9.28" sheetId="121" r:id="rId27"/>
    <sheet name="Fig 9.29" sheetId="123" r:id="rId28"/>
    <sheet name="9.30a,b" sheetId="124" r:id="rId29"/>
    <sheet name="Fig 9.31" sheetId="126" r:id="rId30"/>
    <sheet name="Fig 9.32" sheetId="128" r:id="rId31"/>
    <sheet name="Data for 31" sheetId="125" r:id="rId32"/>
    <sheet name="Data for 32" sheetId="94" r:id="rId33"/>
    <sheet name="Graph 9.38" sheetId="129" r:id="rId34"/>
    <sheet name="Graph for 9.40,41" sheetId="130" r:id="rId35"/>
    <sheet name="Graph for 9.43" sheetId="132" r:id="rId36"/>
    <sheet name="SolvSens" sheetId="54" r:id="rId37"/>
  </sheets>
  <definedNames>
    <definedName name="CB_Block_00000000000000000000000000000001" localSheetId="1" hidden="1">"'633368748648467624"</definedName>
    <definedName name="CBWorkbookPriority" hidden="1">-1937547079</definedName>
    <definedName name="CBx_4f9fb36c0705440b8cecaf1e4bed109a" localSheetId="1" hidden="1">"'M4'!$A$1"</definedName>
    <definedName name="CBx_5847010d39464092be21d89b118910e5" localSheetId="1" hidden="1">"'CB_DATA_'!$A$1"</definedName>
    <definedName name="CBx_d6799ba815bc49558391763a922671c1" localSheetId="1" hidden="1">"'M2'!$A$1"</definedName>
    <definedName name="CBx_f4ff0108eae74029ad92bc5d3b433e51" localSheetId="1" hidden="1">"'Old M2-Rand'!$A$1"</definedName>
    <definedName name="CBx_Sheet_Guid" localSheetId="1" hidden="1">"'5847010d-3946-4092-be21-d89b118910e5"</definedName>
    <definedName name="CBx_SheetRef" localSheetId="1" hidden="1">CB_DATA_!$A$14</definedName>
    <definedName name="CBx_StorageType" localSheetId="1" hidden="1">2</definedName>
    <definedName name="_xlnm.Print_Area" localSheetId="28">'9.30a,b'!$C$47:$K$106</definedName>
    <definedName name="_xlnm.Print_Area" localSheetId="31">'Data for 31'!$C$47:$K$75</definedName>
    <definedName name="_xlnm.Print_Area" localSheetId="22">'Fig 9.24'!#REF!</definedName>
    <definedName name="_xlnm.Print_Area" localSheetId="23">'Fig 9.25'!$C$47:$K$70</definedName>
    <definedName name="_xlnm.Print_Area" localSheetId="24">'Fig 9.26'!$C$47:$K$106</definedName>
    <definedName name="_xlnm.Print_Area" localSheetId="25">'Fig 9.27'!$C$47:$K$75</definedName>
    <definedName name="_xlnm.Print_Area" localSheetId="26">'Fig 9.28'!$C$47:$K$74</definedName>
    <definedName name="_xlnm.Print_Area" localSheetId="33">'Graph 9.38'!$C$47:$K$106</definedName>
    <definedName name="_xlnm.Print_Area" localSheetId="34">'Graph for 9.40,41'!$C$47:$K$74</definedName>
    <definedName name="_xlnm.Print_Area" localSheetId="36">SolvSens!$C$47:$K$106</definedName>
    <definedName name="solver_adj" localSheetId="12" hidden="1">'Fig 9.14'!$C$7</definedName>
    <definedName name="solver_adj" localSheetId="13" hidden="1">'Fig 9.15'!$C$7</definedName>
    <definedName name="solver_adj" localSheetId="18" hidden="1">'Fig 9.20'!$C$7</definedName>
    <definedName name="solver_adj" localSheetId="19" hidden="1">'Fig 9.21'!#REF!</definedName>
    <definedName name="solver_adj" localSheetId="21" hidden="1">'Fig 9.23'!$C$7</definedName>
    <definedName name="solver_adj" localSheetId="27" hidden="1">'Fig 9.29'!$C$7</definedName>
    <definedName name="solver_adj" localSheetId="20" hidden="1">'Fig. 9.22'!$C$7</definedName>
    <definedName name="solver_cir1" localSheetId="12" hidden="1">1</definedName>
    <definedName name="solver_cir1" localSheetId="13" hidden="1">1</definedName>
    <definedName name="solver_cir1" localSheetId="18" hidden="1">1</definedName>
    <definedName name="solver_cir1" localSheetId="19" hidden="1">1</definedName>
    <definedName name="solver_cir1" localSheetId="21" hidden="1">1</definedName>
    <definedName name="solver_cir1" localSheetId="27" hidden="1">1</definedName>
    <definedName name="solver_cir1" localSheetId="20" hidden="1">1</definedName>
    <definedName name="solver_con1" localSheetId="12" hidden="1">"Greater than LiftCap"</definedName>
    <definedName name="solver_con1" localSheetId="13" hidden="1">"Greater than LiftCap"</definedName>
    <definedName name="solver_con1" localSheetId="18" hidden="1">"Greater than LiftCap"</definedName>
    <definedName name="solver_con1" localSheetId="19" hidden="1">"Greater than LiftCap"</definedName>
    <definedName name="solver_cvg" localSheetId="12" hidden="1">0.0001</definedName>
    <definedName name="solver_cvg" localSheetId="13" hidden="1">0.0001</definedName>
    <definedName name="solver_cvg" localSheetId="18" hidden="1">0.0001</definedName>
    <definedName name="solver_cvg" localSheetId="19" hidden="1">0.0001</definedName>
    <definedName name="solver_cvg" localSheetId="21" hidden="1">0.0001</definedName>
    <definedName name="solver_cvg" localSheetId="27" hidden="1">0.0001</definedName>
    <definedName name="solver_cvg" localSheetId="20" hidden="1">0.0001</definedName>
    <definedName name="solver_dia" localSheetId="12" hidden="1">5</definedName>
    <definedName name="solver_dia" localSheetId="13" hidden="1">5</definedName>
    <definedName name="solver_dia" localSheetId="18" hidden="1">5</definedName>
    <definedName name="solver_dia" localSheetId="19" hidden="1">5</definedName>
    <definedName name="solver_dia" localSheetId="21" hidden="1">5</definedName>
    <definedName name="solver_dia" localSheetId="27" hidden="1">5</definedName>
    <definedName name="solver_dia" localSheetId="20" hidden="1">5</definedName>
    <definedName name="solver_drv" localSheetId="12" hidden="1">1</definedName>
    <definedName name="solver_drv" localSheetId="13" hidden="1">1</definedName>
    <definedName name="solver_drv" localSheetId="18" hidden="1">1</definedName>
    <definedName name="solver_drv" localSheetId="19" hidden="1">1</definedName>
    <definedName name="solver_drv" localSheetId="21" hidden="1">1</definedName>
    <definedName name="solver_drv" localSheetId="27" hidden="1">1</definedName>
    <definedName name="solver_drv" localSheetId="20" hidden="1">1</definedName>
    <definedName name="solver_eng" localSheetId="12" hidden="1">1</definedName>
    <definedName name="solver_eng" localSheetId="13" hidden="1">1</definedName>
    <definedName name="solver_eng" localSheetId="18" hidden="1">1</definedName>
    <definedName name="solver_eng" localSheetId="19" hidden="1">1</definedName>
    <definedName name="solver_eng" localSheetId="21" hidden="1">1</definedName>
    <definedName name="solver_eng" localSheetId="27" hidden="1">1</definedName>
    <definedName name="solver_eng" localSheetId="20" hidden="1">1</definedName>
    <definedName name="solver_est" localSheetId="12" hidden="1">1</definedName>
    <definedName name="solver_est" localSheetId="13" hidden="1">1</definedName>
    <definedName name="solver_est" localSheetId="18" hidden="1">1</definedName>
    <definedName name="solver_est" localSheetId="19" hidden="1">1</definedName>
    <definedName name="solver_est" localSheetId="21" hidden="1">1</definedName>
    <definedName name="solver_est" localSheetId="27" hidden="1">1</definedName>
    <definedName name="solver_est" localSheetId="20" hidden="1">1</definedName>
    <definedName name="solver_iao" localSheetId="12" hidden="1">0</definedName>
    <definedName name="solver_iao" localSheetId="13" hidden="1">0</definedName>
    <definedName name="solver_iao" localSheetId="18" hidden="1">0</definedName>
    <definedName name="solver_iao" localSheetId="19" hidden="1">0</definedName>
    <definedName name="solver_iao" localSheetId="21" hidden="1">0</definedName>
    <definedName name="solver_iao" localSheetId="27" hidden="1">0</definedName>
    <definedName name="solver_iao" localSheetId="20" hidden="1">0</definedName>
    <definedName name="solver_ifs" localSheetId="12" hidden="1">0</definedName>
    <definedName name="solver_ifs" localSheetId="13" hidden="1">0</definedName>
    <definedName name="solver_ifs" localSheetId="18" hidden="1">0</definedName>
    <definedName name="solver_ifs" localSheetId="19" hidden="1">0</definedName>
    <definedName name="solver_ifs" localSheetId="21" hidden="1">0</definedName>
    <definedName name="solver_ifs" localSheetId="27" hidden="1">0</definedName>
    <definedName name="solver_ifs" localSheetId="20" hidden="1">0</definedName>
    <definedName name="solver_irs" localSheetId="12" hidden="1">0</definedName>
    <definedName name="solver_irs" localSheetId="13" hidden="1">0</definedName>
    <definedName name="solver_irs" localSheetId="18" hidden="1">0</definedName>
    <definedName name="solver_irs" localSheetId="19" hidden="1">0</definedName>
    <definedName name="solver_irs" localSheetId="21" hidden="1">0</definedName>
    <definedName name="solver_irs" localSheetId="27" hidden="1">0</definedName>
    <definedName name="solver_irs" localSheetId="20" hidden="1">0</definedName>
    <definedName name="solver_ism" localSheetId="12" hidden="1">0</definedName>
    <definedName name="solver_ism" localSheetId="13" hidden="1">0</definedName>
    <definedName name="solver_ism" localSheetId="18" hidden="1">0</definedName>
    <definedName name="solver_ism" localSheetId="19" hidden="1">0</definedName>
    <definedName name="solver_ism" localSheetId="21" hidden="1">0</definedName>
    <definedName name="solver_ism" localSheetId="27" hidden="1">0</definedName>
    <definedName name="solver_ism" localSheetId="20" hidden="1">0</definedName>
    <definedName name="solver_itr" localSheetId="12" hidden="1">1000</definedName>
    <definedName name="solver_itr" localSheetId="13" hidden="1">1000</definedName>
    <definedName name="solver_itr" localSheetId="18" hidden="1">1000</definedName>
    <definedName name="solver_itr" localSheetId="19" hidden="1">1000</definedName>
    <definedName name="solver_itr" localSheetId="21" hidden="1">1000</definedName>
    <definedName name="solver_itr" localSheetId="27" hidden="1">1000</definedName>
    <definedName name="solver_itr" localSheetId="20" hidden="1">1000</definedName>
    <definedName name="solver_lhs1" localSheetId="12" hidden="1">'Fig 9.14'!$C$7</definedName>
    <definedName name="solver_lhs1" localSheetId="13" hidden="1">'Fig 9.15'!$C$7</definedName>
    <definedName name="solver_lhs1" localSheetId="18" hidden="1">'Fig 9.20'!$C$7</definedName>
    <definedName name="solver_lhs1" localSheetId="19" hidden="1">'Fig 9.21'!#REF!</definedName>
    <definedName name="solver_lhs1" localSheetId="21" hidden="1">'Fig 9.23'!$C$60</definedName>
    <definedName name="solver_lhs1" localSheetId="27" hidden="1">'Fig 9.29'!$C$60</definedName>
    <definedName name="solver_lhs1" localSheetId="20" hidden="1">'Fig. 9.22'!$C$60</definedName>
    <definedName name="solver_lin" localSheetId="12" hidden="1">2</definedName>
    <definedName name="solver_lin" localSheetId="13" hidden="1">2</definedName>
    <definedName name="solver_lin" localSheetId="18" hidden="1">2</definedName>
    <definedName name="solver_lin" localSheetId="19" hidden="1">2</definedName>
    <definedName name="solver_lin" localSheetId="21" hidden="1">2</definedName>
    <definedName name="solver_lin" localSheetId="27" hidden="1">2</definedName>
    <definedName name="solver_lin" localSheetId="20" hidden="1">2</definedName>
    <definedName name="solver_lva" localSheetId="12" hidden="1">2</definedName>
    <definedName name="solver_lva" localSheetId="13" hidden="1">2</definedName>
    <definedName name="solver_lva" localSheetId="18" hidden="1">2</definedName>
    <definedName name="solver_lva" localSheetId="19" hidden="1">2</definedName>
    <definedName name="solver_lva" localSheetId="21" hidden="1">2</definedName>
    <definedName name="solver_lva" localSheetId="27" hidden="1">2</definedName>
    <definedName name="solver_lva" localSheetId="20" hidden="1">2</definedName>
    <definedName name="solver_mda" localSheetId="12" hidden="1">1</definedName>
    <definedName name="solver_mda" localSheetId="13" hidden="1">1</definedName>
    <definedName name="solver_mda" localSheetId="18" hidden="1">1</definedName>
    <definedName name="solver_mda" localSheetId="19" hidden="1">1</definedName>
    <definedName name="solver_mda" localSheetId="21" hidden="1">1</definedName>
    <definedName name="solver_mda" localSheetId="27" hidden="1">1</definedName>
    <definedName name="solver_mda" localSheetId="20" hidden="1">1</definedName>
    <definedName name="solver_mip" localSheetId="12" hidden="1">5000</definedName>
    <definedName name="solver_mip" localSheetId="13" hidden="1">5000</definedName>
    <definedName name="solver_mip" localSheetId="18" hidden="1">5000</definedName>
    <definedName name="solver_mip" localSheetId="19" hidden="1">5000</definedName>
    <definedName name="solver_mip" localSheetId="21" hidden="1">5000</definedName>
    <definedName name="solver_mip" localSheetId="27" hidden="1">5000</definedName>
    <definedName name="solver_mip" localSheetId="20" hidden="1">5000</definedName>
    <definedName name="solver_mod" localSheetId="12" hidden="1">5</definedName>
    <definedName name="solver_mod" localSheetId="13" hidden="1">5</definedName>
    <definedName name="solver_mod" localSheetId="18" hidden="1">5</definedName>
    <definedName name="solver_mod" localSheetId="19" hidden="1">5</definedName>
    <definedName name="solver_mod" localSheetId="21" hidden="1">5</definedName>
    <definedName name="solver_mod" localSheetId="27" hidden="1">5</definedName>
    <definedName name="solver_mod" localSheetId="20" hidden="1">5</definedName>
    <definedName name="solver_msl" localSheetId="12" hidden="1">2</definedName>
    <definedName name="solver_msl" localSheetId="13" hidden="1">2</definedName>
    <definedName name="solver_msl" localSheetId="18" hidden="1">2</definedName>
    <definedName name="solver_msl" localSheetId="19" hidden="1">2</definedName>
    <definedName name="solver_msl" localSheetId="21" hidden="1">2</definedName>
    <definedName name="solver_msl" localSheetId="27" hidden="1">2</definedName>
    <definedName name="solver_msl" localSheetId="20" hidden="1">2</definedName>
    <definedName name="solver_mtr" localSheetId="12" hidden="1">0</definedName>
    <definedName name="solver_mtr" localSheetId="13" hidden="1">0</definedName>
    <definedName name="solver_mtr" localSheetId="18" hidden="1">0</definedName>
    <definedName name="solver_mtr" localSheetId="19" hidden="1">0</definedName>
    <definedName name="solver_mtr" localSheetId="21" hidden="1">0</definedName>
    <definedName name="solver_mtr" localSheetId="27" hidden="1">0</definedName>
    <definedName name="solver_mtr" localSheetId="20" hidden="1">0</definedName>
    <definedName name="solver_neg" localSheetId="12" hidden="1">2</definedName>
    <definedName name="solver_neg" localSheetId="13" hidden="1">2</definedName>
    <definedName name="solver_neg" localSheetId="18" hidden="1">2</definedName>
    <definedName name="solver_neg" localSheetId="19" hidden="1">2</definedName>
    <definedName name="solver_neg" localSheetId="21" hidden="1">2</definedName>
    <definedName name="solver_neg" localSheetId="27" hidden="1">2</definedName>
    <definedName name="solver_neg" localSheetId="20" hidden="1">2</definedName>
    <definedName name="solver_nod" localSheetId="12" hidden="1">5000</definedName>
    <definedName name="solver_nod" localSheetId="13" hidden="1">5000</definedName>
    <definedName name="solver_nod" localSheetId="18" hidden="1">5000</definedName>
    <definedName name="solver_nod" localSheetId="19" hidden="1">5000</definedName>
    <definedName name="solver_nod" localSheetId="21" hidden="1">5000</definedName>
    <definedName name="solver_nod" localSheetId="27" hidden="1">5000</definedName>
    <definedName name="solver_nod" localSheetId="20" hidden="1">5000</definedName>
    <definedName name="solver_ntr" localSheetId="12" hidden="1">0</definedName>
    <definedName name="solver_ntr" localSheetId="13" hidden="1">0</definedName>
    <definedName name="solver_ntr" localSheetId="18" hidden="1">0</definedName>
    <definedName name="solver_ntr" localSheetId="19" hidden="1">0</definedName>
    <definedName name="solver_ntr" localSheetId="21" hidden="1">0</definedName>
    <definedName name="solver_ntr" localSheetId="27" hidden="1">0</definedName>
    <definedName name="solver_ntr" localSheetId="20" hidden="1">0</definedName>
    <definedName name="solver_num" localSheetId="12" hidden="1">1</definedName>
    <definedName name="solver_num" localSheetId="13" hidden="1">1</definedName>
    <definedName name="solver_num" localSheetId="18" hidden="1">1</definedName>
    <definedName name="solver_num" localSheetId="19" hidden="1">1</definedName>
    <definedName name="solver_num" localSheetId="21" hidden="1">1</definedName>
    <definedName name="solver_num" localSheetId="27" hidden="1">1</definedName>
    <definedName name="solver_num" localSheetId="20" hidden="1">1</definedName>
    <definedName name="solver_nwt" localSheetId="12" hidden="1">1</definedName>
    <definedName name="solver_nwt" localSheetId="13" hidden="1">1</definedName>
    <definedName name="solver_nwt" localSheetId="18" hidden="1">1</definedName>
    <definedName name="solver_nwt" localSheetId="19" hidden="1">1</definedName>
    <definedName name="solver_nwt" localSheetId="21" hidden="1">1</definedName>
    <definedName name="solver_nwt" localSheetId="27" hidden="1">1</definedName>
    <definedName name="solver_nwt" localSheetId="20" hidden="1">1</definedName>
    <definedName name="solver_opt" localSheetId="12" hidden="1">'Fig 9.14'!$C$35</definedName>
    <definedName name="solver_opt" localSheetId="13" hidden="1">'Fig 9.15'!$C$35</definedName>
    <definedName name="solver_opt" localSheetId="18" hidden="1">'Fig 9.20'!$C$35</definedName>
    <definedName name="solver_opt" localSheetId="19" hidden="1">'Fig 9.21'!#REF!</definedName>
    <definedName name="solver_opt" localSheetId="21" hidden="1">'Fig 9.23'!$C$69</definedName>
    <definedName name="solver_opt" localSheetId="27" hidden="1">'Fig 9.29'!$C$69</definedName>
    <definedName name="solver_opt" localSheetId="20" hidden="1">'Fig. 9.22'!$C$69</definedName>
    <definedName name="solver_pre" localSheetId="12" hidden="1">0.000001</definedName>
    <definedName name="solver_pre" localSheetId="13" hidden="1">0.000001</definedName>
    <definedName name="solver_pre" localSheetId="18" hidden="1">0.000001</definedName>
    <definedName name="solver_pre" localSheetId="19" hidden="1">0.000001</definedName>
    <definedName name="solver_pre" localSheetId="21" hidden="1">0.000001</definedName>
    <definedName name="solver_pre" localSheetId="27" hidden="1">0.000001</definedName>
    <definedName name="solver_pre" localSheetId="20" hidden="1">0.000001</definedName>
    <definedName name="solver_rbv" localSheetId="12" hidden="1">1</definedName>
    <definedName name="solver_rbv" localSheetId="13" hidden="1">1</definedName>
    <definedName name="solver_rbv" localSheetId="18" hidden="1">1</definedName>
    <definedName name="solver_rbv" localSheetId="19" hidden="1">1</definedName>
    <definedName name="solver_rbv" localSheetId="21" hidden="1">1</definedName>
    <definedName name="solver_rbv" localSheetId="27" hidden="1">1</definedName>
    <definedName name="solver_rbv" localSheetId="20" hidden="1">1</definedName>
    <definedName name="solver_rdp" localSheetId="12" hidden="1">0</definedName>
    <definedName name="solver_rdp" localSheetId="13" hidden="1">0</definedName>
    <definedName name="solver_rdp" localSheetId="18" hidden="1">0</definedName>
    <definedName name="solver_rdp" localSheetId="19" hidden="1">0</definedName>
    <definedName name="solver_rdp" localSheetId="21" hidden="1">0</definedName>
    <definedName name="solver_rdp" localSheetId="27" hidden="1">0</definedName>
    <definedName name="solver_rdp" localSheetId="20" hidden="1">0</definedName>
    <definedName name="solver_rel1" localSheetId="12" hidden="1">3</definedName>
    <definedName name="solver_rel1" localSheetId="13" hidden="1">3</definedName>
    <definedName name="solver_rel1" localSheetId="18" hidden="1">3</definedName>
    <definedName name="solver_rel1" localSheetId="19" hidden="1">3</definedName>
    <definedName name="solver_rel1" localSheetId="21" hidden="1">1</definedName>
    <definedName name="solver_rel1" localSheetId="27" hidden="1">1</definedName>
    <definedName name="solver_rel1" localSheetId="20" hidden="1">1</definedName>
    <definedName name="solver_rep" localSheetId="12" hidden="1">2</definedName>
    <definedName name="solver_rep" localSheetId="13" hidden="1">2</definedName>
    <definedName name="solver_rep" localSheetId="18" hidden="1">2</definedName>
    <definedName name="solver_rep" localSheetId="19" hidden="1">2</definedName>
    <definedName name="solver_rep" localSheetId="21" hidden="1">2</definedName>
    <definedName name="solver_rep" localSheetId="27" hidden="1">2</definedName>
    <definedName name="solver_rep" localSheetId="20" hidden="1">2</definedName>
    <definedName name="solver_rhs1" localSheetId="12" hidden="1">'Fig 9.14'!$C$24</definedName>
    <definedName name="solver_rhs1" localSheetId="13" hidden="1">'Fig 9.15'!$C$24</definedName>
    <definedName name="solver_rhs1" localSheetId="18" hidden="1">'Fig 9.20'!$C$24</definedName>
    <definedName name="solver_rhs1" localSheetId="19" hidden="1">'Fig 9.21'!#REF!</definedName>
    <definedName name="solver_rhs1" localSheetId="21" hidden="1">'Fig 9.23'!$C$28</definedName>
    <definedName name="solver_rhs1" localSheetId="27" hidden="1">'Fig 9.29'!$C$28</definedName>
    <definedName name="solver_rhs1" localSheetId="20" hidden="1">'Fig. 9.22'!$C$28</definedName>
    <definedName name="solver_rlx" localSheetId="12" hidden="1">2</definedName>
    <definedName name="solver_rlx" localSheetId="13" hidden="1">2</definedName>
    <definedName name="solver_rlx" localSheetId="18" hidden="1">2</definedName>
    <definedName name="solver_rlx" localSheetId="19" hidden="1">2</definedName>
    <definedName name="solver_rlx" localSheetId="21" hidden="1">2</definedName>
    <definedName name="solver_rlx" localSheetId="27" hidden="1">2</definedName>
    <definedName name="solver_rlx" localSheetId="20" hidden="1">2</definedName>
    <definedName name="solver_rtr" localSheetId="12" hidden="1">0</definedName>
    <definedName name="solver_rtr" localSheetId="13" hidden="1">0</definedName>
    <definedName name="solver_rtr" localSheetId="18" hidden="1">0</definedName>
    <definedName name="solver_rtr" localSheetId="19" hidden="1">0</definedName>
    <definedName name="solver_rtr" localSheetId="21" hidden="1">0</definedName>
    <definedName name="solver_rtr" localSheetId="27" hidden="1">0</definedName>
    <definedName name="solver_rtr" localSheetId="20" hidden="1">0</definedName>
    <definedName name="solver_scl" localSheetId="12" hidden="1">2</definedName>
    <definedName name="solver_scl" localSheetId="13" hidden="1">2</definedName>
    <definedName name="solver_scl" localSheetId="18" hidden="1">2</definedName>
    <definedName name="solver_scl" localSheetId="19" hidden="1">2</definedName>
    <definedName name="solver_scl" localSheetId="21" hidden="1">2</definedName>
    <definedName name="solver_scl" localSheetId="27" hidden="1">2</definedName>
    <definedName name="solver_scl" localSheetId="20" hidden="1">2</definedName>
    <definedName name="solver_sel" localSheetId="12" hidden="1">1</definedName>
    <definedName name="solver_sel" localSheetId="13" hidden="1">1</definedName>
    <definedName name="solver_sel" localSheetId="18" hidden="1">1</definedName>
    <definedName name="solver_sel" localSheetId="19" hidden="1">1</definedName>
    <definedName name="solver_sel" localSheetId="21" hidden="1">1</definedName>
    <definedName name="solver_sel" localSheetId="27" hidden="1">1</definedName>
    <definedName name="solver_sel" localSheetId="20" hidden="1">1</definedName>
    <definedName name="solver_sho" localSheetId="12" hidden="1">2</definedName>
    <definedName name="solver_sho" localSheetId="13" hidden="1">2</definedName>
    <definedName name="solver_sho" localSheetId="18" hidden="1">2</definedName>
    <definedName name="solver_sho" localSheetId="19" hidden="1">2</definedName>
    <definedName name="solver_sho" localSheetId="21" hidden="1">2</definedName>
    <definedName name="solver_sho" localSheetId="27" hidden="1">2</definedName>
    <definedName name="solver_sho" localSheetId="20" hidden="1">2</definedName>
    <definedName name="solver_ssz" localSheetId="12" hidden="1">0</definedName>
    <definedName name="solver_ssz" localSheetId="13" hidden="1">0</definedName>
    <definedName name="solver_ssz" localSheetId="18" hidden="1">0</definedName>
    <definedName name="solver_ssz" localSheetId="19" hidden="1">0</definedName>
    <definedName name="solver_ssz" localSheetId="21" hidden="1">0</definedName>
    <definedName name="solver_ssz" localSheetId="27" hidden="1">0</definedName>
    <definedName name="solver_ssz" localSheetId="20" hidden="1">0</definedName>
    <definedName name="solver_tim" localSheetId="12" hidden="1">100</definedName>
    <definedName name="solver_tim" localSheetId="13" hidden="1">100</definedName>
    <definedName name="solver_tim" localSheetId="18" hidden="1">100</definedName>
    <definedName name="solver_tim" localSheetId="19" hidden="1">100</definedName>
    <definedName name="solver_tim" localSheetId="21" hidden="1">100</definedName>
    <definedName name="solver_tim" localSheetId="27" hidden="1">100</definedName>
    <definedName name="solver_tim" localSheetId="20" hidden="1">100</definedName>
    <definedName name="solver_tms" localSheetId="12" hidden="1">2</definedName>
    <definedName name="solver_tms" localSheetId="13" hidden="1">2</definedName>
    <definedName name="solver_tms" localSheetId="18" hidden="1">2</definedName>
    <definedName name="solver_tms" localSheetId="19" hidden="1">2</definedName>
    <definedName name="solver_tms" localSheetId="21" hidden="1">2</definedName>
    <definedName name="solver_tms" localSheetId="27" hidden="1">2</definedName>
    <definedName name="solver_tms" localSheetId="20" hidden="1">2</definedName>
    <definedName name="solver_tol" localSheetId="12" hidden="1">0.05</definedName>
    <definedName name="solver_tol" localSheetId="13" hidden="1">0.05</definedName>
    <definedName name="solver_tol" localSheetId="18" hidden="1">0.05</definedName>
    <definedName name="solver_tol" localSheetId="19" hidden="1">0.05</definedName>
    <definedName name="solver_tol" localSheetId="21" hidden="1">0.05</definedName>
    <definedName name="solver_tol" localSheetId="27" hidden="1">0.05</definedName>
    <definedName name="solver_tol" localSheetId="20" hidden="1">0.05</definedName>
    <definedName name="solver_typ" localSheetId="12" hidden="1">2</definedName>
    <definedName name="solver_typ" localSheetId="13" hidden="1">2</definedName>
    <definedName name="solver_typ" localSheetId="18" hidden="1">2</definedName>
    <definedName name="solver_typ" localSheetId="19" hidden="1">2</definedName>
    <definedName name="solver_typ" localSheetId="21" hidden="1">1</definedName>
    <definedName name="solver_typ" localSheetId="27" hidden="1">1</definedName>
    <definedName name="solver_typ" localSheetId="20" hidden="1">1</definedName>
    <definedName name="solver_val" localSheetId="12" hidden="1">0</definedName>
    <definedName name="solver_val" localSheetId="13" hidden="1">0</definedName>
    <definedName name="solver_val" localSheetId="18" hidden="1">0</definedName>
    <definedName name="solver_val" localSheetId="19" hidden="1">0</definedName>
    <definedName name="solver_val" localSheetId="21" hidden="1">0</definedName>
    <definedName name="solver_val" localSheetId="27" hidden="1">0</definedName>
    <definedName name="solver_val" localSheetId="20" hidden="1">0</definedName>
    <definedName name="solver_ver" localSheetId="12" hidden="1">6</definedName>
    <definedName name="solver_ver" localSheetId="13" hidden="1">6</definedName>
    <definedName name="solver_ver" localSheetId="18" hidden="1">6</definedName>
    <definedName name="solver_ver" localSheetId="19" hidden="1">6</definedName>
    <definedName name="solver_ver" localSheetId="21" hidden="1">6</definedName>
    <definedName name="solver_ver" localSheetId="27" hidden="1">6</definedName>
    <definedName name="solver_ver" localSheetId="20" hidden="1">6</definedName>
    <definedName name="solver_vir" localSheetId="12" hidden="1">1</definedName>
    <definedName name="solver_vir" localSheetId="13" hidden="1">1</definedName>
    <definedName name="solver_vir" localSheetId="18" hidden="1">1</definedName>
    <definedName name="solver_vir" localSheetId="19" hidden="1">1</definedName>
    <definedName name="solver_vir" localSheetId="21" hidden="1">1</definedName>
    <definedName name="solver_vir" localSheetId="27" hidden="1">1</definedName>
    <definedName name="solver_vir" localSheetId="20" hidden="1">1</definedName>
  </definedNames>
  <calcPr calcId="125725"/>
</workbook>
</file>

<file path=xl/calcChain.xml><?xml version="1.0" encoding="utf-8"?>
<calcChain xmlns="http://schemas.openxmlformats.org/spreadsheetml/2006/main">
  <c r="G3" i="132"/>
  <c r="G4"/>
  <c r="G5"/>
  <c r="G6"/>
  <c r="G7"/>
  <c r="G8"/>
  <c r="G9"/>
  <c r="G10"/>
  <c r="G11"/>
  <c r="G12"/>
  <c r="G13"/>
  <c r="G14"/>
  <c r="G15"/>
  <c r="G16"/>
  <c r="G17"/>
  <c r="G18"/>
  <c r="G19"/>
  <c r="G20"/>
  <c r="G21"/>
  <c r="G22"/>
  <c r="G23"/>
  <c r="G24"/>
  <c r="G25"/>
  <c r="G26"/>
  <c r="G27"/>
  <c r="G2"/>
  <c r="A96" i="130"/>
  <c r="J49"/>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I32"/>
  <c r="I49" s="1"/>
  <c r="G32"/>
  <c r="G49" s="1"/>
  <c r="E32"/>
  <c r="E49" s="1"/>
  <c r="C32"/>
  <c r="C49" s="1"/>
  <c r="B78" i="129"/>
  <c r="B77"/>
  <c r="J49"/>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K140" s="1"/>
  <c r="I32"/>
  <c r="I49" s="1"/>
  <c r="I140" s="1"/>
  <c r="G32"/>
  <c r="G49" s="1"/>
  <c r="G140" s="1"/>
  <c r="E32"/>
  <c r="E49" s="1"/>
  <c r="E140" s="1"/>
  <c r="C32"/>
  <c r="C49" s="1"/>
  <c r="C140" s="1"/>
  <c r="D56" i="130" l="1"/>
  <c r="C48"/>
  <c r="E48"/>
  <c r="E57" s="1"/>
  <c r="G48"/>
  <c r="I48"/>
  <c r="K48"/>
  <c r="C48" i="129"/>
  <c r="E48"/>
  <c r="G48"/>
  <c r="I48"/>
  <c r="K48"/>
  <c r="J49" i="125"/>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K109" s="1"/>
  <c r="I32"/>
  <c r="I49" s="1"/>
  <c r="I109" s="1"/>
  <c r="G32"/>
  <c r="G49" s="1"/>
  <c r="G109" s="1"/>
  <c r="E32"/>
  <c r="E49" s="1"/>
  <c r="E109" s="1"/>
  <c r="C32"/>
  <c r="C49" s="1"/>
  <c r="C109" s="1"/>
  <c r="C93" i="124"/>
  <c r="B96" s="1"/>
  <c r="B78"/>
  <c r="B77"/>
  <c r="J49"/>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K140" s="1"/>
  <c r="I32"/>
  <c r="I49" s="1"/>
  <c r="I140" s="1"/>
  <c r="G32"/>
  <c r="G49" s="1"/>
  <c r="G140" s="1"/>
  <c r="E32"/>
  <c r="E49" s="1"/>
  <c r="E140" s="1"/>
  <c r="C32"/>
  <c r="C49" s="1"/>
  <c r="C140" s="1"/>
  <c r="C65" i="123"/>
  <c r="C66" s="1"/>
  <c r="C67" s="1"/>
  <c r="C69" s="1"/>
  <c r="P52"/>
  <c r="P51"/>
  <c r="P50"/>
  <c r="P49"/>
  <c r="C45"/>
  <c r="C37"/>
  <c r="C46" s="1"/>
  <c r="C49" s="1"/>
  <c r="C51" s="1"/>
  <c r="C36"/>
  <c r="C39" s="1"/>
  <c r="C34"/>
  <c r="C32"/>
  <c r="C33" s="1"/>
  <c r="H10"/>
  <c r="C73" s="1"/>
  <c r="N9"/>
  <c r="J49" i="122"/>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I32"/>
  <c r="I49" s="1"/>
  <c r="G32"/>
  <c r="G49" s="1"/>
  <c r="E32"/>
  <c r="E49" s="1"/>
  <c r="C32"/>
  <c r="C49" s="1"/>
  <c r="J49" i="121"/>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I32"/>
  <c r="I49" s="1"/>
  <c r="G32"/>
  <c r="G49" s="1"/>
  <c r="E32"/>
  <c r="E49" s="1"/>
  <c r="C32"/>
  <c r="C49" s="1"/>
  <c r="B77" i="120"/>
  <c r="B78"/>
  <c r="J49"/>
  <c r="H49"/>
  <c r="F49"/>
  <c r="D49"/>
  <c r="B49"/>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K140" s="1"/>
  <c r="I32"/>
  <c r="I49" s="1"/>
  <c r="I140" s="1"/>
  <c r="G32"/>
  <c r="G49" s="1"/>
  <c r="G140" s="1"/>
  <c r="E32"/>
  <c r="E49" s="1"/>
  <c r="E140" s="1"/>
  <c r="C32"/>
  <c r="C49" s="1"/>
  <c r="C140" s="1"/>
  <c r="J49" i="119"/>
  <c r="J105" s="1"/>
  <c r="H49"/>
  <c r="H105" s="1"/>
  <c r="F49"/>
  <c r="F105" s="1"/>
  <c r="D49"/>
  <c r="D105" s="1"/>
  <c r="B49"/>
  <c r="B105" s="1"/>
  <c r="J48"/>
  <c r="H48"/>
  <c r="F48"/>
  <c r="D48"/>
  <c r="B48"/>
  <c r="K46"/>
  <c r="I46"/>
  <c r="G46"/>
  <c r="E46"/>
  <c r="C46"/>
  <c r="K45"/>
  <c r="I45"/>
  <c r="G45"/>
  <c r="E45"/>
  <c r="C45"/>
  <c r="K44"/>
  <c r="I44"/>
  <c r="G44"/>
  <c r="E44"/>
  <c r="C44"/>
  <c r="K43"/>
  <c r="I43"/>
  <c r="G43"/>
  <c r="E43"/>
  <c r="C43"/>
  <c r="K42"/>
  <c r="I42"/>
  <c r="G42"/>
  <c r="E42"/>
  <c r="C42"/>
  <c r="K41"/>
  <c r="I41"/>
  <c r="G41"/>
  <c r="E41"/>
  <c r="C41"/>
  <c r="K40"/>
  <c r="I40"/>
  <c r="G40"/>
  <c r="E40"/>
  <c r="C40"/>
  <c r="K39"/>
  <c r="I39"/>
  <c r="G39"/>
  <c r="E39"/>
  <c r="C39"/>
  <c r="K38"/>
  <c r="I38"/>
  <c r="G38"/>
  <c r="E38"/>
  <c r="C38"/>
  <c r="K37"/>
  <c r="I37"/>
  <c r="G37"/>
  <c r="E37"/>
  <c r="C37"/>
  <c r="K36"/>
  <c r="I36"/>
  <c r="G36"/>
  <c r="E36"/>
  <c r="C36"/>
  <c r="K35"/>
  <c r="I35"/>
  <c r="G35"/>
  <c r="E35"/>
  <c r="C35"/>
  <c r="K34"/>
  <c r="I34"/>
  <c r="G34"/>
  <c r="E34"/>
  <c r="C34"/>
  <c r="K33"/>
  <c r="I33"/>
  <c r="G33"/>
  <c r="E33"/>
  <c r="C33"/>
  <c r="K32"/>
  <c r="K49" s="1"/>
  <c r="K104" s="1"/>
  <c r="I32"/>
  <c r="I49" s="1"/>
  <c r="I104" s="1"/>
  <c r="G32"/>
  <c r="G49" s="1"/>
  <c r="G104" s="1"/>
  <c r="E32"/>
  <c r="E49" s="1"/>
  <c r="E104" s="1"/>
  <c r="C32"/>
  <c r="C49" s="1"/>
  <c r="C104" s="1"/>
  <c r="C65" i="117"/>
  <c r="C66" s="1"/>
  <c r="C67" s="1"/>
  <c r="C69" s="1"/>
  <c r="P52"/>
  <c r="P51"/>
  <c r="P50"/>
  <c r="P49"/>
  <c r="C45"/>
  <c r="C37"/>
  <c r="C46" s="1"/>
  <c r="C49" s="1"/>
  <c r="C51" s="1"/>
  <c r="C36"/>
  <c r="C39" s="1"/>
  <c r="C34"/>
  <c r="C32"/>
  <c r="C33" s="1"/>
  <c r="H10"/>
  <c r="C73" s="1"/>
  <c r="N9"/>
  <c r="C35" i="115"/>
  <c r="C28"/>
  <c r="C36" s="1"/>
  <c r="C39" s="1"/>
  <c r="C41" s="1"/>
  <c r="C27"/>
  <c r="C30" s="1"/>
  <c r="C26"/>
  <c r="C23"/>
  <c r="C24" s="1"/>
  <c r="N9"/>
  <c r="C35" i="114"/>
  <c r="C28"/>
  <c r="C36" s="1"/>
  <c r="C39" s="1"/>
  <c r="C41" s="1"/>
  <c r="C27"/>
  <c r="C30" s="1"/>
  <c r="C26"/>
  <c r="C23"/>
  <c r="C24" s="1"/>
  <c r="N9"/>
  <c r="E14" i="113"/>
  <c r="D14"/>
  <c r="C14"/>
  <c r="E10"/>
  <c r="D10"/>
  <c r="C10"/>
  <c r="E3"/>
  <c r="E5" s="1"/>
  <c r="E6" s="1"/>
  <c r="E16" s="1"/>
  <c r="C3"/>
  <c r="C5" s="1"/>
  <c r="C6" s="1"/>
  <c r="C16" s="1"/>
  <c r="D2"/>
  <c r="D3" s="1"/>
  <c r="D5" s="1"/>
  <c r="D6" s="1"/>
  <c r="D16" s="1"/>
  <c r="E3" i="112"/>
  <c r="C3"/>
  <c r="D2"/>
  <c r="D3" s="1"/>
  <c r="C24" i="110"/>
  <c r="C23"/>
  <c r="C26" s="1"/>
  <c r="G9" s="1"/>
  <c r="C21"/>
  <c r="C19"/>
  <c r="C20" s="1"/>
  <c r="H9"/>
  <c r="H8"/>
  <c r="C24" i="109"/>
  <c r="C23"/>
  <c r="C26" s="1"/>
  <c r="G9" s="1"/>
  <c r="C21"/>
  <c r="C19"/>
  <c r="C20" s="1"/>
  <c r="H9"/>
  <c r="H8"/>
  <c r="G13" i="123" l="1"/>
  <c r="B96" i="130"/>
  <c r="C48" i="125"/>
  <c r="E48"/>
  <c r="G48"/>
  <c r="I48"/>
  <c r="K48"/>
  <c r="B97" i="124"/>
  <c r="C48"/>
  <c r="E48"/>
  <c r="G48"/>
  <c r="I48"/>
  <c r="K48"/>
  <c r="C54" i="123"/>
  <c r="C52"/>
  <c r="N8" s="1"/>
  <c r="M8"/>
  <c r="C41"/>
  <c r="C42" s="1"/>
  <c r="C74"/>
  <c r="G14"/>
  <c r="C48" i="122"/>
  <c r="E48"/>
  <c r="G48"/>
  <c r="I48"/>
  <c r="K48"/>
  <c r="C48" i="121"/>
  <c r="E48"/>
  <c r="G48"/>
  <c r="I48"/>
  <c r="K48"/>
  <c r="C48" i="120"/>
  <c r="E48"/>
  <c r="G48"/>
  <c r="I48"/>
  <c r="K48"/>
  <c r="C48" i="119"/>
  <c r="C105" s="1"/>
  <c r="E48"/>
  <c r="E105" s="1"/>
  <c r="G48"/>
  <c r="G105" s="1"/>
  <c r="I48"/>
  <c r="I105" s="1"/>
  <c r="K48"/>
  <c r="K105" s="1"/>
  <c r="C54" i="117"/>
  <c r="C52"/>
  <c r="N8" s="1"/>
  <c r="M8"/>
  <c r="C41"/>
  <c r="C42" s="1"/>
  <c r="G13"/>
  <c r="C74"/>
  <c r="G14"/>
  <c r="C32" i="115"/>
  <c r="C33" s="1"/>
  <c r="M8"/>
  <c r="C44"/>
  <c r="C42"/>
  <c r="N8" s="1"/>
  <c r="C44" i="114"/>
  <c r="C42"/>
  <c r="N8" s="1"/>
  <c r="C32"/>
  <c r="C33" s="1"/>
  <c r="M8"/>
  <c r="C5" i="112"/>
  <c r="C7" s="1"/>
  <c r="G7" s="1"/>
  <c r="E5"/>
  <c r="E7" s="1"/>
  <c r="D5"/>
  <c r="D7" s="1"/>
  <c r="C28" i="110"/>
  <c r="G8"/>
  <c r="C28" i="109"/>
  <c r="G8"/>
  <c r="B11" i="14"/>
  <c r="A11"/>
  <c r="H10" i="53"/>
  <c r="C73" s="1"/>
  <c r="B78" i="54"/>
  <c r="B77"/>
  <c r="J49"/>
  <c r="J48"/>
  <c r="H49"/>
  <c r="H48"/>
  <c r="F49"/>
  <c r="F48"/>
  <c r="D49"/>
  <c r="D48"/>
  <c r="B49"/>
  <c r="B48"/>
  <c r="P52" i="53"/>
  <c r="P51"/>
  <c r="P50"/>
  <c r="P49"/>
  <c r="C37"/>
  <c r="C65"/>
  <c r="C66"/>
  <c r="C67" s="1"/>
  <c r="C69" s="1"/>
  <c r="D2" i="31"/>
  <c r="D3" s="1"/>
  <c r="D5" s="1"/>
  <c r="D6" s="1"/>
  <c r="D14"/>
  <c r="D10"/>
  <c r="E2"/>
  <c r="E3" s="1"/>
  <c r="E5" s="1"/>
  <c r="E6" s="1"/>
  <c r="E16" s="1"/>
  <c r="E14"/>
  <c r="E10"/>
  <c r="C3"/>
  <c r="C5" s="1"/>
  <c r="C6" s="1"/>
  <c r="C14"/>
  <c r="C10"/>
  <c r="C4" i="27"/>
  <c r="C5"/>
  <c r="C6"/>
  <c r="C7"/>
  <c r="C8"/>
  <c r="C9"/>
  <c r="C10"/>
  <c r="C11"/>
  <c r="C12"/>
  <c r="C13"/>
  <c r="C14"/>
  <c r="C15"/>
  <c r="C3"/>
  <c r="C23" i="1"/>
  <c r="C26"/>
  <c r="G9" s="1"/>
  <c r="C19"/>
  <c r="C20" s="1"/>
  <c r="G8" s="1"/>
  <c r="C35" i="15"/>
  <c r="C32" i="54"/>
  <c r="E32"/>
  <c r="E48" s="1"/>
  <c r="G32"/>
  <c r="I32"/>
  <c r="I48" s="1"/>
  <c r="K32"/>
  <c r="C33"/>
  <c r="E33"/>
  <c r="G33"/>
  <c r="I33"/>
  <c r="K33"/>
  <c r="C34"/>
  <c r="E34"/>
  <c r="G34"/>
  <c r="I34"/>
  <c r="K34"/>
  <c r="C35"/>
  <c r="E35"/>
  <c r="G35"/>
  <c r="I35"/>
  <c r="K35"/>
  <c r="C36"/>
  <c r="E36"/>
  <c r="G36"/>
  <c r="I36"/>
  <c r="K36"/>
  <c r="C37"/>
  <c r="E37"/>
  <c r="G37"/>
  <c r="I37"/>
  <c r="K37"/>
  <c r="C38"/>
  <c r="E38"/>
  <c r="G38"/>
  <c r="I38"/>
  <c r="K38"/>
  <c r="C39"/>
  <c r="E39"/>
  <c r="G39"/>
  <c r="I39"/>
  <c r="K39"/>
  <c r="C40"/>
  <c r="E40"/>
  <c r="G40"/>
  <c r="I40"/>
  <c r="K40"/>
  <c r="C41"/>
  <c r="E41"/>
  <c r="G41"/>
  <c r="I41"/>
  <c r="K41"/>
  <c r="C42"/>
  <c r="E42"/>
  <c r="G42"/>
  <c r="I42"/>
  <c r="K42"/>
  <c r="C43"/>
  <c r="E43"/>
  <c r="G43"/>
  <c r="I43"/>
  <c r="K43"/>
  <c r="C44"/>
  <c r="E44"/>
  <c r="G44"/>
  <c r="I44"/>
  <c r="K44"/>
  <c r="C45"/>
  <c r="E45"/>
  <c r="G45"/>
  <c r="I45"/>
  <c r="K45"/>
  <c r="C46"/>
  <c r="E46"/>
  <c r="G46"/>
  <c r="I46"/>
  <c r="K46"/>
  <c r="C32" i="53"/>
  <c r="C33" s="1"/>
  <c r="C45"/>
  <c r="N9"/>
  <c r="C34"/>
  <c r="C36"/>
  <c r="C39"/>
  <c r="C23" i="15"/>
  <c r="C24"/>
  <c r="C28"/>
  <c r="C36"/>
  <c r="C39" s="1"/>
  <c r="C41" s="1"/>
  <c r="N9"/>
  <c r="C26"/>
  <c r="C27"/>
  <c r="C30"/>
  <c r="C21" i="1"/>
  <c r="H8" s="1"/>
  <c r="H9"/>
  <c r="C24"/>
  <c r="K49" i="54"/>
  <c r="K140" s="1"/>
  <c r="I49"/>
  <c r="I140" s="1"/>
  <c r="G49"/>
  <c r="G140" s="1"/>
  <c r="E49"/>
  <c r="E140" s="1"/>
  <c r="C49"/>
  <c r="C140" s="1"/>
  <c r="C48"/>
  <c r="G48"/>
  <c r="K48"/>
  <c r="C32" i="15"/>
  <c r="C33" s="1"/>
  <c r="C28" i="1"/>
  <c r="C29" s="1"/>
  <c r="G14" i="53"/>
  <c r="G7" i="1"/>
  <c r="H7"/>
  <c r="G13" i="53" l="1"/>
  <c r="B52" i="130"/>
  <c r="B52" i="129"/>
  <c r="B52" i="124"/>
  <c r="B52" i="125"/>
  <c r="B52" i="122"/>
  <c r="B52" i="121"/>
  <c r="B52" i="119"/>
  <c r="B52" i="120"/>
  <c r="C57" i="123"/>
  <c r="C62"/>
  <c r="C55"/>
  <c r="C57" i="117"/>
  <c r="C62"/>
  <c r="C55"/>
  <c r="C47" i="115"/>
  <c r="C52"/>
  <c r="C45"/>
  <c r="C47" i="114"/>
  <c r="C52"/>
  <c r="C45"/>
  <c r="D16" i="31"/>
  <c r="C16"/>
  <c r="C29" i="110"/>
  <c r="H7" s="1"/>
  <c r="G7"/>
  <c r="C29" i="109"/>
  <c r="H7" s="1"/>
  <c r="G7"/>
  <c r="B52" i="54"/>
  <c r="C74" i="53"/>
  <c r="C42" i="15"/>
  <c r="N8" s="1"/>
  <c r="C44"/>
  <c r="M8"/>
  <c r="C46" i="53"/>
  <c r="C49" s="1"/>
  <c r="C51" s="1"/>
  <c r="H10" i="1"/>
  <c r="H14"/>
  <c r="M8" i="53"/>
  <c r="C41"/>
  <c r="C42" s="1"/>
  <c r="G10" i="1"/>
  <c r="G15" s="1"/>
  <c r="I9"/>
  <c r="L40" i="130" l="1"/>
  <c r="L38"/>
  <c r="L36"/>
  <c r="L34"/>
  <c r="L32"/>
  <c r="B53"/>
  <c r="B53" i="129"/>
  <c r="B53" i="125"/>
  <c r="B53" i="122"/>
  <c r="L45" s="1"/>
  <c r="B53" i="121"/>
  <c r="B53" i="119"/>
  <c r="L44" s="1"/>
  <c r="B53" i="124"/>
  <c r="B53" i="120"/>
  <c r="L46" s="1"/>
  <c r="L42"/>
  <c r="L44"/>
  <c r="L41"/>
  <c r="L39"/>
  <c r="L37"/>
  <c r="L36"/>
  <c r="L35"/>
  <c r="L34"/>
  <c r="L33"/>
  <c r="L32"/>
  <c r="L41" i="121"/>
  <c r="L40"/>
  <c r="L37"/>
  <c r="L35"/>
  <c r="L46"/>
  <c r="L45"/>
  <c r="L44"/>
  <c r="L43"/>
  <c r="L42"/>
  <c r="L39"/>
  <c r="L38"/>
  <c r="L36"/>
  <c r="L34"/>
  <c r="L33"/>
  <c r="L32"/>
  <c r="L46" i="125"/>
  <c r="L45"/>
  <c r="L44"/>
  <c r="L43"/>
  <c r="L42"/>
  <c r="L41"/>
  <c r="L40"/>
  <c r="L39"/>
  <c r="L38"/>
  <c r="L37"/>
  <c r="L36"/>
  <c r="L35"/>
  <c r="L34"/>
  <c r="L33"/>
  <c r="L32"/>
  <c r="L46" i="129"/>
  <c r="L45"/>
  <c r="L44"/>
  <c r="L43"/>
  <c r="L42"/>
  <c r="L41"/>
  <c r="L40"/>
  <c r="L39"/>
  <c r="L38"/>
  <c r="L37"/>
  <c r="L36"/>
  <c r="L35"/>
  <c r="L34"/>
  <c r="L33"/>
  <c r="L32"/>
  <c r="M9" i="123"/>
  <c r="C59"/>
  <c r="M9" i="117"/>
  <c r="C59"/>
  <c r="M9" i="115"/>
  <c r="C49"/>
  <c r="M9" i="114"/>
  <c r="C49"/>
  <c r="H10" i="110"/>
  <c r="H14" s="1"/>
  <c r="G10"/>
  <c r="G14" s="1"/>
  <c r="H10" i="109"/>
  <c r="H14" s="1"/>
  <c r="G14"/>
  <c r="G10"/>
  <c r="B53" i="54"/>
  <c r="L34" s="1"/>
  <c r="L40"/>
  <c r="L33"/>
  <c r="L41"/>
  <c r="I7" i="1"/>
  <c r="H16"/>
  <c r="I8"/>
  <c r="G16"/>
  <c r="C52" i="53"/>
  <c r="N8" s="1"/>
  <c r="C54"/>
  <c r="C45" i="15"/>
  <c r="C52"/>
  <c r="C47"/>
  <c r="H15" i="1"/>
  <c r="G14"/>
  <c r="B55" i="124" l="1"/>
  <c r="J55"/>
  <c r="H55"/>
  <c r="F55"/>
  <c r="D55"/>
  <c r="H55" i="121"/>
  <c r="F55"/>
  <c r="D55"/>
  <c r="B55"/>
  <c r="J55"/>
  <c r="B55" i="125"/>
  <c r="J55"/>
  <c r="H55"/>
  <c r="F55"/>
  <c r="D55"/>
  <c r="F55" i="130"/>
  <c r="B55"/>
  <c r="J55"/>
  <c r="H55"/>
  <c r="L32" i="54"/>
  <c r="L42"/>
  <c r="L39"/>
  <c r="L38" i="120"/>
  <c r="L40"/>
  <c r="L43"/>
  <c r="L45"/>
  <c r="L33" i="130"/>
  <c r="L35"/>
  <c r="L37"/>
  <c r="L39"/>
  <c r="L41"/>
  <c r="L43"/>
  <c r="L45"/>
  <c r="L32" i="124"/>
  <c r="L34"/>
  <c r="L36"/>
  <c r="L38"/>
  <c r="L40"/>
  <c r="L42"/>
  <c r="L44"/>
  <c r="L46"/>
  <c r="L33" i="122"/>
  <c r="L35"/>
  <c r="L37"/>
  <c r="L39"/>
  <c r="L41"/>
  <c r="L43"/>
  <c r="L33" i="119"/>
  <c r="L36"/>
  <c r="L38"/>
  <c r="L40"/>
  <c r="L42"/>
  <c r="L46"/>
  <c r="L34"/>
  <c r="L45"/>
  <c r="F55" i="120"/>
  <c r="J55"/>
  <c r="H55"/>
  <c r="B55"/>
  <c r="D55"/>
  <c r="B55" i="122"/>
  <c r="J55"/>
  <c r="H55"/>
  <c r="F55"/>
  <c r="D55"/>
  <c r="D55" i="129"/>
  <c r="B55"/>
  <c r="J55"/>
  <c r="H55"/>
  <c r="F55"/>
  <c r="L42" i="130"/>
  <c r="L44"/>
  <c r="L46"/>
  <c r="L33" i="124"/>
  <c r="L35"/>
  <c r="L37"/>
  <c r="L39"/>
  <c r="L41"/>
  <c r="L43"/>
  <c r="L45"/>
  <c r="L32" i="122"/>
  <c r="L34"/>
  <c r="L36"/>
  <c r="L38"/>
  <c r="L40"/>
  <c r="L42"/>
  <c r="L44"/>
  <c r="L46"/>
  <c r="L35" i="119"/>
  <c r="L37"/>
  <c r="L39"/>
  <c r="L41"/>
  <c r="L43"/>
  <c r="L32"/>
  <c r="C60" i="123"/>
  <c r="M7"/>
  <c r="C60" i="117"/>
  <c r="M7"/>
  <c r="C50" i="115"/>
  <c r="N7" s="1"/>
  <c r="M7"/>
  <c r="C50" i="114"/>
  <c r="N7" s="1"/>
  <c r="M7"/>
  <c r="G16" i="110"/>
  <c r="G15"/>
  <c r="I7"/>
  <c r="I8"/>
  <c r="I9"/>
  <c r="H15"/>
  <c r="H16"/>
  <c r="G16" i="109"/>
  <c r="G15"/>
  <c r="I7"/>
  <c r="I8"/>
  <c r="I9"/>
  <c r="H15"/>
  <c r="H16"/>
  <c r="B55" i="54"/>
  <c r="H55"/>
  <c r="J55"/>
  <c r="D55"/>
  <c r="L46"/>
  <c r="L45"/>
  <c r="L44"/>
  <c r="L43"/>
  <c r="F55"/>
  <c r="L38"/>
  <c r="L37"/>
  <c r="L36"/>
  <c r="L35"/>
  <c r="M9" i="15"/>
  <c r="C49"/>
  <c r="C62" i="53"/>
  <c r="C55"/>
  <c r="C57"/>
  <c r="J141" i="129" l="1"/>
  <c r="J56"/>
  <c r="K57"/>
  <c r="K141" s="1"/>
  <c r="F56" i="122"/>
  <c r="G57"/>
  <c r="H56" i="120"/>
  <c r="I57"/>
  <c r="I141" s="1"/>
  <c r="H141"/>
  <c r="H141" i="129"/>
  <c r="H56"/>
  <c r="I57"/>
  <c r="I141" s="1"/>
  <c r="B141"/>
  <c r="B56"/>
  <c r="C57"/>
  <c r="C141" s="1"/>
  <c r="D56" i="122"/>
  <c r="E57"/>
  <c r="H56"/>
  <c r="I57"/>
  <c r="B56"/>
  <c r="C57"/>
  <c r="B56" i="120"/>
  <c r="B141"/>
  <c r="C57"/>
  <c r="C141" s="1"/>
  <c r="J56"/>
  <c r="J141"/>
  <c r="K57"/>
  <c r="K141" s="1"/>
  <c r="I57" i="130"/>
  <c r="A117"/>
  <c r="H56"/>
  <c r="B117" s="1"/>
  <c r="B56"/>
  <c r="C57"/>
  <c r="D110" i="125"/>
  <c r="E57"/>
  <c r="E110" s="1"/>
  <c r="D56"/>
  <c r="H110"/>
  <c r="H56"/>
  <c r="I57"/>
  <c r="I110" s="1"/>
  <c r="B110"/>
  <c r="B56"/>
  <c r="C57"/>
  <c r="C110" s="1"/>
  <c r="B56" i="121"/>
  <c r="C57"/>
  <c r="F56"/>
  <c r="G57"/>
  <c r="D141" i="124"/>
  <c r="D56"/>
  <c r="E57"/>
  <c r="E141" s="1"/>
  <c r="H141"/>
  <c r="H56"/>
  <c r="I57"/>
  <c r="I141" s="1"/>
  <c r="B141"/>
  <c r="B56"/>
  <c r="C57"/>
  <c r="C141" s="1"/>
  <c r="F141" i="129"/>
  <c r="F56"/>
  <c r="G57"/>
  <c r="G141" s="1"/>
  <c r="D141"/>
  <c r="D56"/>
  <c r="E57"/>
  <c r="E141" s="1"/>
  <c r="J56" i="122"/>
  <c r="K57"/>
  <c r="D56" i="120"/>
  <c r="D141"/>
  <c r="E57"/>
  <c r="E141" s="1"/>
  <c r="F56"/>
  <c r="F141"/>
  <c r="G57"/>
  <c r="G141" s="1"/>
  <c r="J56" i="130"/>
  <c r="B125" s="1"/>
  <c r="K57"/>
  <c r="A125"/>
  <c r="F56"/>
  <c r="B107" s="1"/>
  <c r="G57"/>
  <c r="A107"/>
  <c r="F110" i="125"/>
  <c r="F56"/>
  <c r="G57"/>
  <c r="G110" s="1"/>
  <c r="J110"/>
  <c r="J56"/>
  <c r="K57"/>
  <c r="K110" s="1"/>
  <c r="J56" i="121"/>
  <c r="K57"/>
  <c r="D56"/>
  <c r="E57"/>
  <c r="H56"/>
  <c r="I57"/>
  <c r="F141" i="124"/>
  <c r="F56"/>
  <c r="G57"/>
  <c r="G141" s="1"/>
  <c r="J141"/>
  <c r="J56"/>
  <c r="K57"/>
  <c r="K141" s="1"/>
  <c r="N7" i="123"/>
  <c r="C76"/>
  <c r="C78" s="1"/>
  <c r="M10"/>
  <c r="M14" s="1"/>
  <c r="M10" i="117"/>
  <c r="M14" s="1"/>
  <c r="N7"/>
  <c r="C76"/>
  <c r="C78" s="1"/>
  <c r="M10" i="115"/>
  <c r="M14" s="1"/>
  <c r="N10"/>
  <c r="N10" i="114"/>
  <c r="M14"/>
  <c r="M10"/>
  <c r="F141" i="54"/>
  <c r="F56"/>
  <c r="G57"/>
  <c r="G141" s="1"/>
  <c r="J141"/>
  <c r="J56"/>
  <c r="K57"/>
  <c r="K141" s="1"/>
  <c r="B141"/>
  <c r="C57"/>
  <c r="C141" s="1"/>
  <c r="B56"/>
  <c r="D56"/>
  <c r="D141"/>
  <c r="E57"/>
  <c r="E141" s="1"/>
  <c r="H56"/>
  <c r="I57"/>
  <c r="I141" s="1"/>
  <c r="H141"/>
  <c r="M9" i="53"/>
  <c r="C59"/>
  <c r="M7" i="15"/>
  <c r="C50"/>
  <c r="N7" s="1"/>
  <c r="N10" i="123" l="1"/>
  <c r="N14" s="1"/>
  <c r="M15"/>
  <c r="M16"/>
  <c r="N10" i="117"/>
  <c r="N14" s="1"/>
  <c r="M15"/>
  <c r="M16"/>
  <c r="N16" i="115"/>
  <c r="O9"/>
  <c r="O8"/>
  <c r="N15"/>
  <c r="O7"/>
  <c r="N14"/>
  <c r="M15"/>
  <c r="M16"/>
  <c r="N16" i="114"/>
  <c r="O9"/>
  <c r="O8"/>
  <c r="N15"/>
  <c r="M15"/>
  <c r="M16"/>
  <c r="O7"/>
  <c r="N14"/>
  <c r="N10" i="15"/>
  <c r="O7"/>
  <c r="N14"/>
  <c r="M10"/>
  <c r="M14" s="1"/>
  <c r="C60" i="53"/>
  <c r="M7"/>
  <c r="O7" i="123" l="1"/>
  <c r="O9"/>
  <c r="N16"/>
  <c r="O8"/>
  <c r="N15"/>
  <c r="O7" i="117"/>
  <c r="O9"/>
  <c r="N16"/>
  <c r="N15"/>
  <c r="O8"/>
  <c r="N7" i="53"/>
  <c r="C76"/>
  <c r="C78" s="1"/>
  <c r="N16" i="15"/>
  <c r="O9"/>
  <c r="N15"/>
  <c r="O8"/>
  <c r="M14" i="53"/>
  <c r="M10"/>
  <c r="M15" i="15"/>
  <c r="M16"/>
  <c r="M15" i="53" l="1"/>
  <c r="M16"/>
  <c r="N10"/>
  <c r="O7"/>
  <c r="N14"/>
  <c r="N16" l="1"/>
  <c r="O9"/>
  <c r="O8"/>
  <c r="N15"/>
</calcChain>
</file>

<file path=xl/sharedStrings.xml><?xml version="1.0" encoding="utf-8"?>
<sst xmlns="http://schemas.openxmlformats.org/spreadsheetml/2006/main" count="1652" uniqueCount="181">
  <si>
    <t>SKIWAY</t>
  </si>
  <si>
    <t>RJB</t>
  </si>
  <si>
    <t>PARAMETERS</t>
  </si>
  <si>
    <t>Total Skiers</t>
  </si>
  <si>
    <t>SkiTime</t>
  </si>
  <si>
    <t>Lift</t>
  </si>
  <si>
    <t xml:space="preserve">  Speed</t>
  </si>
  <si>
    <t xml:space="preserve">  Chair Spacing</t>
  </si>
  <si>
    <t xml:space="preserve">  Seats per Chair</t>
  </si>
  <si>
    <t>people</t>
  </si>
  <si>
    <t>min</t>
  </si>
  <si>
    <t>ft/min</t>
  </si>
  <si>
    <t>ft</t>
  </si>
  <si>
    <t>keesters</t>
  </si>
  <si>
    <t xml:space="preserve">  Length</t>
  </si>
  <si>
    <t>CALCULATIONS</t>
  </si>
  <si>
    <t>Chair Interarrival</t>
  </si>
  <si>
    <t>sec</t>
  </si>
  <si>
    <t>Lift Capacity</t>
  </si>
  <si>
    <t>Chairs</t>
  </si>
  <si>
    <t>Lift Time</t>
  </si>
  <si>
    <t>PeopleSkiing</t>
  </si>
  <si>
    <t>Queue</t>
  </si>
  <si>
    <t>Queue Length</t>
  </si>
  <si>
    <t>Queue Time</t>
  </si>
  <si>
    <t>BaseCase</t>
  </si>
  <si>
    <t>Mountain</t>
  </si>
  <si>
    <t>People</t>
  </si>
  <si>
    <t>Time</t>
  </si>
  <si>
    <t>Quad</t>
  </si>
  <si>
    <t>SpeedUp</t>
  </si>
  <si>
    <t>M1</t>
  </si>
  <si>
    <t>Base Case</t>
  </si>
  <si>
    <t>Speed Up</t>
  </si>
  <si>
    <t>Lift Ticket Price</t>
  </si>
  <si>
    <t>Both</t>
  </si>
  <si>
    <t>Chairs (Going Up)</t>
  </si>
  <si>
    <t>Trail 1</t>
  </si>
  <si>
    <t>Trail 2</t>
  </si>
  <si>
    <t>Trail 3</t>
  </si>
  <si>
    <t>Actual Length</t>
  </si>
  <si>
    <t>Intermediate Spacing</t>
  </si>
  <si>
    <t>Skiers per group</t>
  </si>
  <si>
    <t>TOTAL</t>
  </si>
  <si>
    <t>Avg. Ski Time</t>
  </si>
  <si>
    <t>ft/sec</t>
  </si>
  <si>
    <t xml:space="preserve">  Max Speed</t>
  </si>
  <si>
    <t>Average Trail Length</t>
  </si>
  <si>
    <t>Skiing Speed</t>
  </si>
  <si>
    <t>Gap Between Skiers</t>
  </si>
  <si>
    <t>Trail Length Multiplier</t>
  </si>
  <si>
    <t>Minimum Gap</t>
  </si>
  <si>
    <t>MAX SPEED CALCULATIONS</t>
  </si>
  <si>
    <t>ACTUAL CALCULATIONS</t>
  </si>
  <si>
    <t>Lift Speed</t>
  </si>
  <si>
    <t>People Skiing</t>
  </si>
  <si>
    <t>M2</t>
  </si>
  <si>
    <t>Add Capacity Constraint</t>
  </si>
  <si>
    <t>773 is max speed to maintain gap</t>
  </si>
  <si>
    <t>All else equal</t>
  </si>
  <si>
    <t>Base Case Skiers</t>
  </si>
  <si>
    <t>Weekends per Season</t>
  </si>
  <si>
    <t>Discount Rate</t>
  </si>
  <si>
    <t>Target Wait Time</t>
  </si>
  <si>
    <t>FINANCIAL CALCULATIONS</t>
  </si>
  <si>
    <t>Additional Skiers</t>
  </si>
  <si>
    <t>people/day</t>
  </si>
  <si>
    <t>Additional Revenue</t>
  </si>
  <si>
    <t>$/day</t>
  </si>
  <si>
    <t>Additional Rev for Season</t>
  </si>
  <si>
    <t>$/year</t>
  </si>
  <si>
    <t>Gap</t>
  </si>
  <si>
    <t>Base</t>
  </si>
  <si>
    <t xml:space="preserve"> PV of 10 Years</t>
  </si>
  <si>
    <t>Trail &amp; Quad</t>
  </si>
  <si>
    <t>Trl/Quad/Speed</t>
  </si>
  <si>
    <t>Quad &amp; Trail</t>
  </si>
  <si>
    <t>QuadTrailSpeed</t>
  </si>
  <si>
    <t>Quad, Trail &amp; Speed</t>
  </si>
  <si>
    <t>Cost of Quad</t>
  </si>
  <si>
    <t>Cost of Trail</t>
  </si>
  <si>
    <t>Cost of Speed</t>
  </si>
  <si>
    <t>Speed</t>
  </si>
  <si>
    <t>Q&amp;T</t>
  </si>
  <si>
    <t>NPV</t>
  </si>
  <si>
    <t>Seats per Chair</t>
  </si>
  <si>
    <t>Max Group Size</t>
  </si>
  <si>
    <t>Chair spacing</t>
  </si>
  <si>
    <t>MAX  SPEED CALCULATIONS</t>
  </si>
  <si>
    <t>Gap too small?</t>
  </si>
  <si>
    <t>ACTUAL SPEED CALCULATIONS</t>
  </si>
  <si>
    <t>M1-QTime</t>
  </si>
  <si>
    <t>M2 SCENARIO RESULTS</t>
  </si>
  <si>
    <t>Speed-Up</t>
  </si>
  <si>
    <t>Quad &amp; Speed up &amp; New Trail</t>
  </si>
  <si>
    <t>M1 Scenario Results</t>
  </si>
  <si>
    <t>Days per Week at Capacity</t>
  </si>
  <si>
    <t>M3</t>
  </si>
  <si>
    <t>Add Money</t>
  </si>
  <si>
    <t>Target Queue Time</t>
  </si>
  <si>
    <t>Project Life</t>
  </si>
  <si>
    <t>yrs</t>
  </si>
  <si>
    <t>PV of Incremental Revenue</t>
  </si>
  <si>
    <t>DEMAND LINE</t>
  </si>
  <si>
    <t>DEMAND CALCULATIONS</t>
  </si>
  <si>
    <t>Slope of Demand</t>
  </si>
  <si>
    <t xml:space="preserve">  Time</t>
  </si>
  <si>
    <t xml:space="preserve">  Demand</t>
  </si>
  <si>
    <t>Estimate</t>
  </si>
  <si>
    <t>y-intercept</t>
  </si>
  <si>
    <t>Actual Demand @ given QTime</t>
  </si>
  <si>
    <t>Difference: Allow-Actual</t>
  </si>
  <si>
    <t>QT&amp;S</t>
  </si>
  <si>
    <t>Skiers</t>
  </si>
  <si>
    <t>Q-Time</t>
  </si>
  <si>
    <t>PV</t>
  </si>
  <si>
    <t>Slope</t>
  </si>
  <si>
    <t>Max Queue Time</t>
  </si>
  <si>
    <t>Max Skiers</t>
  </si>
  <si>
    <t>Max NPV</t>
  </si>
  <si>
    <t>Demand Slope</t>
  </si>
  <si>
    <t>Demand y-int</t>
  </si>
  <si>
    <t>Demand @0Qtime</t>
  </si>
  <si>
    <t>DEMAND</t>
  </si>
  <si>
    <t>Pt 1</t>
  </si>
  <si>
    <t>Pt 2</t>
  </si>
  <si>
    <t>BASE</t>
  </si>
  <si>
    <t>Quad&amp; Trail</t>
  </si>
  <si>
    <t>Quad/trail/Speed</t>
  </si>
  <si>
    <t>Trail</t>
  </si>
  <si>
    <t>A</t>
  </si>
  <si>
    <t>B</t>
  </si>
  <si>
    <t>C</t>
  </si>
  <si>
    <t>D</t>
  </si>
  <si>
    <t>E</t>
  </si>
  <si>
    <t>F</t>
  </si>
  <si>
    <t>125% Length: (1.25 x A)</t>
  </si>
  <si>
    <t>Groups @ Intermediate Spacing (B / C)</t>
  </si>
  <si>
    <t>Trail Capacity (D x E)</t>
  </si>
  <si>
    <t>G</t>
  </si>
  <si>
    <t>H</t>
  </si>
  <si>
    <t>I</t>
  </si>
  <si>
    <t>J</t>
  </si>
  <si>
    <t>K</t>
  </si>
  <si>
    <t>L</t>
  </si>
  <si>
    <t>125% Length (1.25 x A)</t>
  </si>
  <si>
    <t>Implied Speed (B / C)</t>
  </si>
  <si>
    <t>Implied Speed (D / 60)</t>
  </si>
  <si>
    <t>Groups per Chair (CEILING (F / G))</t>
  </si>
  <si>
    <t>Chair Interarrival Time (60 x I / J)</t>
  </si>
  <si>
    <t>Group Spacing After Lift (E x K / H)</t>
  </si>
  <si>
    <t>Fig 9.9</t>
  </si>
  <si>
    <t>Figure 9.21</t>
  </si>
  <si>
    <t>Figure 9.24</t>
  </si>
  <si>
    <t>Figure 9.25</t>
  </si>
  <si>
    <t>Figure 9.26</t>
  </si>
  <si>
    <t>Figure 9.27</t>
  </si>
  <si>
    <t>Figure 9.28</t>
  </si>
  <si>
    <t>Figure 9.31</t>
  </si>
  <si>
    <t>Figure 9.30a</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</si>
  <si>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</si>
  <si>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</si>
  <si>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</si>
  <si>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</si>
  <si>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</si>
  <si>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</si>
  <si>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</si>
  <si>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</si>
  <si>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</si>
  <si>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</si>
  <si>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</si>
  <si>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</si>
  <si>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5847010d-3946-4092-be21-d89b118910e5</t>
  </si>
  <si>
    <t>CB_Block_0</t>
  </si>
  <si>
    <t>㜸〱敤㕣敤㙦ㅣ挵ㄹ扦㍤晢捥户㘷㍢㌶戱ㄳ〸〴㌰〴㈸搴搱㤱㔷㈰㐲㈱昸〵㈷〶〷㥢㥣ㄳ㔴㈱㜴㕡摦捤摡㑢昶挵摤摤㜳㘲㐰愲ㅦ慡㝥愸晡㈲㔵㐸㔵㕢㔵㔴㔵㠵摡㉦㤵攸㠷慡㤴戶㝦㐱愹晡愹摦㉡搱㉦晤搲慡㡡搴㍦㠰晥㝥㌳扢㜷㝢㜷扥戵㜳㐰㝢愹㍣㡥挷戳㌳捦捣捥捣昳㍡捦㌳㥢㡣㤶挹㘴㍥㐵攲㕦愶㐱ㄶ㡥㤶户㠳㔰㌸愵㌹捦戶㐵㌵戴㍣㌷㈸捤昸扥戱扤㘴〵攱〰〰昲ㄵぢ敤㐱慥ㄲ㔸㙦㡡㐲㘵㑢昸〱㠰㜲㤹㑣愱愰㘷搱捥㐱昸㍢ㅥ㍦攸散㌵㌲㠸散捡摣散昲摡ㅢㄸ戵ㅣ㝡扥㌸㍥㜵㑤昵㍤晦㜴改㜴改摣㔳㈷㑡㈷㡥㑦捤搵敤戰敥㡢昳慥愸㠷扥㘱ㅦ㥦㕡愹慦搹㔶昵㈵戱扤敡㕤ㄷ敥㜹戱㜶攲昴㥡㜱收㤹㤳㘷捥㥥㌵捦㥤㝢㘶〴㉦捥㉣捤捤慥昸挲っ㍥㤷ㄱ㜳㥣敥㤹㜹㔱戵戸㉥㈱㝣换㕤㉦捤捤攲㕦㘲敥㜸㝡扡㔴摥㄰㈲攴㡢㠵㉦摣慡〸㜴㜴ㅣ㜶㘶㠲愰敥㙣㜲攳㜴㘷〱换慣ㅡ㐱㤸㜳收㠴㙤敢㑥㍣㙡挱㔹挶扥搹挶昶㠸㔳ㄶ㙥㘰㠵搶㤶ㄵ㙥攷㥤㔵っ㔴ㅢ㜵慥〶攲㡡攱慥㡢㤷つ㐷攴㥣㡢㜵慢㌶愸㔲㘶攰㑢昱㄰挹㠹挹挵㤷㘶〲㘷㙥挳昰攵㡣〲㙥㑢ち散㠲㕦㙤㠵㍤搶㝤㕣㑥㕤扥㠱㘳㍥摡ㅤづ㉤搷っ扦〱㌹摤ㅤ㌲㕡㝣敢っ㥥散づ㥦搸愳搶㍥㑦㜴敦㈳户戲ㄵ㕡ㅢ㡥㘸㕢敥㈸ㄶ愳攷㤹つ㌱㉢㌰㈳〲昵㈲戳㘱㘶㈳挸戴挱㝦㠳㐳㤲ㅤ搹㤴慤ㄸ搹捡㕡戶㔲捤㔶㙡搹㡡挸㔶捣㙣㘵㍤㕢搹挸㔶慣㙣攵㡤㙣攵㍡㘰攲㔴ㄸㅡ捡㐶㘹㙢攲愳ㄷ㡦づ扥扢昴晤昷㙥晤攱敤㘳㘷㥦ㅢ㌹〰愰㔷愲㐹捤晢挶つ㤰㕡㤳㠶㑦㤵挰ㄱ㝢攱〹戰㠴㜹搶㝣摡㍣㜹戲㜶昶㠴㜱摡挸㜱㔹㈹挸㙦㈱㤴㜱挰㡥㤸慦㕡㙥捤扢㈱㜱㜷㜴搶〸㐴㜳攳愶愳戶㔹慦敥搶㠲晢㜶㙥㉣㠷㐶㈸敥㙤㙦㙢づ搲搱慤っ戶ㄲ㠱㝣摦〳敤摤慥ㄹ㜶㕤捣摣戴㔴昳晤㙤捤捥㡡敦慤㜵㙦㕤昰挵㔷ㅢ慤ㅤ㌳㥡㠱㐰摢㤲㘳㜷慣㔲㌵愹㜹㑤捤㙤㜸㠱㜰攵昴愶㥤ㄵ慢㝡㕤昸㘵㐱㜱㈸㙡㜲愹㠷搸ㄴ㜱晤昴戲㡢㠵㠲㕢㙢て㈷㙢捤ㄷ㙥㠶㘰㘶㔱挳㝣㌷㠵ㅦ㙥慦ㅡ㙢戶㌸摣〲愲摥㠹㠶㈳㉤搵ぢ㕥戵ㅥ捣㜹㙥攸㝢㜶㙢换㑣㙤换㠰愴愹㕤昶㙡㘲㜰㌰㈳㠵〲㠴敤挰㠰愶㘵扥摣㥤ㄷ㈴㈲ㄲ㈸㈶㈳摦搳㑡㜶愵㉢㔸ㅤ㔶㘱ぢ搲㘴昶㤱㕤〶攳㝣愵㡣㐹攱挰挴㥡愸㍢昸搲挷㜷ㄹ戶㠱戹㉦ㄶ㌸㥢㥤㠸㔶晦挲㤶㜰挳㑢㠶㕢戳㠵㥦慡昹㌴捥㐸ㅦ㐳㤶扢〵㠱搰㜵昷愸收戴㥢摡㜶敥㠶㔵ぢ㌷昲ㅢ挲㕡摦〸㔱〷敤㔸㈸㜰㙢㍢㤲㝥ㄷ慡昴㠳捣㈶㤰ㄵ㡢㤹晣㈴㠱昲㐵愴㑣㡥搲㈹㠵㤷㕢〴㌹晢戵昰昲㠸戹㘰搹愱㔰㐲㜹捣〴㐶㤴㔶㤳攸ㅢ㈵㠹晡㐶㔵㈹㡣㐹㜳づ㔴㙡㔸㙥戸摤攴摢づ㉥㔱㐴戴㉦ぢ晡㑥ㄶ㔰ㄴ戴捡㠳ㄴ㕥〳搱戴㐹㠳㜴攰〴ㄱ㤱つ㔲㌴㍢㐶㙥㈵㌲挲愷挸〸挰㈷㠹㤰搰㈷扡换〸ㄲ㝢㈷㤱戲㔳㔷㝥摣㤷㘶㍢搹昱㑡㥡ㅤ挲挶改㠷㤹摤捤散ㅥ㘶㐷㤰㘹㝦㠷㠴愳㤴㐳戹㌵改昷攱㔹㍦捡散㝥㘴㤰㑦㍡㘵㑥㈴慡㘸㐳敤挵㡥㈴摣㈸散㘴㘹ㄴ㉢㔱㐴换戸㘱㘷㡥㍡ㄲ搱㤱搵搹ㅦ扡㜶㔰敡搸挷扡搳㘶㜲㌹愴挸ㄴ搰攴㕡㜷〱㑤㙥〴㐱㝢搴㕢て愲慢㍥挵散㈱㘴㑡戱搰搸摤㥢㌵㑦㜳昲㡥㌰㠹㤴㈱搴愳㜲㡦㠸㤸收㝦㡡㠰敢㌸扡散摢捦㌴〵愷捤㍢摥㝥㍥摥㥤户㈳愴户改捣㝤㥤㐳㍦搱㙤㕡搰て㠳扤戴扦㜶搵㉦㡦愰㔹㝦㤴搹㘳挸摡昴ぢ㑦摥户敢㈵㤰㈶戱㤳挰摣㐱㝡㕣愴㠵扢扡扤㈹愴昶ㄹ㌱㔷つ㝦㕤㠴昰㕥㉣捥挳づ昶㝣㕦搸㌸搰搶㘴〵捦㉥㜷户㔶〶ぢ扥攷戰㝥摦㍥づ敥〸挵㌰㌸㤸ㅤ挸戴搹挷㈹㜶㘶挲摦㤴愰ㅣ敡摦搳摤㠵㐴愲㔳㉢㜹戱㕦晡搹㜲㕦㤲昴㈰㐹ㅥ挷戶敡㑦㈰㠳㤴搰晥搲㔵愲㑣ㄳ散戸〴㙢戵㔶改摤㑢㌹㤹戴昹て㍢攴挸戰㜲搶捥挲㜷㄰㡣㍡㘵换㘹〸㡢㘱㘷㐵昸㔵昸ㄵ㉣㕢ㄴ㤵㑢㤶愲㘶㕦㔶摣㈱戲㘲㘰愰攳㉣㥤攲㕢㤳㜴搲㈶㈵㔲戹㍤戵㌱攵ㅣ摥㈴㉡扡㈰㈹㔴㔲摣㐲つ〹㐴捡㈳散扥㠸改㐱挴㤴戰㜱晡㤳捣㑥㌰㍢㠹㉣昷㈷㐸㥡扤㙥㍣挳㘰㐳㕢㜴㘷㔷㉡㤹〲搱㈰摤㠳ㅦ㜷ㄵ㔶㘷昸㥡戳捣㥥㐲搶㘶晥搰昹㤸㐲㠸ㄲ攵〹㐲愴戵愴㥢搷㉣㜱㠳㌴㜰挰㐴㔰㘹慥ㅥ㠴㥥挳愸搲愸㌹敦扤散㠵昳㔶戰㠹㈸搴㠴ㄹㄵ㕥摤㄰㉥愸换㠷敤搳㔶攷㙤㙥㡡㥡㙥㤶扤㍡㐴摢攲㝣㍦ㅣ捡戱㍥搸㤲昲㕣㥥搵㤰㝡㍢ㅢ㘳〸㑤㥥㠸攱㙢愵㈷㜶㑦㥥㙦ㅥ晡挶㥡㍢扡㙡㠵戶ㄸ㌶ㄵ搳戱㕣㌰戱㡢㠸ㅡ搴㠶捣搵つ㕦㠸昹㔱昳愲㙦搵㙣换ㄵ㐴〶㙣㑣〶敡㤶挴㍡㈲〴㉢ㅥ攳㝦㥥㍢㙡慥晡㠶ㅢ㙣ㅡっ㈶㙥ㅦ㙣㜹㤲㈱㤱㥣㌹㙢戹〱㕥㈳戱挸昲㤸㔹摥昰㙥㈰㔲㕢㜷摣㡢挶㘶搰ㄷ㔸㈱搱慢㈴㔱愳㘵戵㙣㔶㉢㘴ぢ扤攲㠷〷昲㑣收ㄴ㝥〷㤹㐹㕣㘵㜲昴㤷愷㘸㙦摡昵㔱㝣㠶㜶㍡攷㌴㠲挸㔱愳㜲㈰㔵ち㤳㔳昵㘷搸攷ㅣ戲㑢ㄷ慦㉥㌶愳㜲㥦㈱㔶㥤愳㝦㍦㐵挲㑢愲㘸㠴㐰攸㥤㍢愰〸㠵㜵愴ㅢ昰ㅦ昰捤愷㜶攲㉢㥡ㄲ㠶戴㜷愰㔹㕣㐰っ㘹挴㕣㌲搶㠴㡤㐸戴㘳㠴〷搴〳㡤㔸挷戰㠳愸㙤捥㜳ㅣ㠳㠴㐵愲㉣㔷つ搲敦㑣㍤昴㉥㕢慥㙥㈲㤳搴ㄷ㔵ㄹ㌷㔱㘵摣㤴㔵㈳收ㄵ〶〵㘵㤹㘳㜹敢㠶㙦㠵ㅢ㡥㔵㉤昰㠱㠱扢扥愰㐸戰㌸攵㙥㥣㘲㠹㌱搵㘶换㕦㠵挱ㄶ㤴㠰散ㄲ愴㈸户㡥挸〷摤㘶戵㍣㝥戴ㅥ摤㑡㄰㉦搲㐷慡㍦㡢搱㜲昲㑥〴〴㡥㑣户攲㥢ㄷ户摥㐱㡤昲捡ㄱ敢㈹㈴〲㝦㘰㐲挴搳戹㥤㌷慦扡㔶〸散ㄱ㘳ぢ㔶㌸ㅦ〰攵挸㔰㤴㠷摢㝢㈵㔶ㄳ㥤愶ㅢ㍡攱挱捥愶ㄶ㈵昱㐰㘷㝢㔲㙢㍣戲㐳戳搲㈷〹㌵戲ㅢ㤰搴㉢㍢捣戱㥦ㄴ㡤㈶搵㜶慣㙢戴㌴愷㘹㜳摦㈹㐳㍥㠳㕡㤲㌴㤳搱捦㑢㐲㐱㠸㤷搴〱つ㐵㙦㝤㍡㜹㈴㘲㌵戴〰㡡搴㔲慡㙥㌴ち〶㉥攲挲㐹㑤ㄴ愳㈷昰昷㠱愸戸㕣て㕢㕡㡣㥢ㄳ㔱换㡣㙤㉦扢戰ㄱ慡㠶㕦敢ㄳ㤶挶摡㤴㝥㤱摣搹慢敥㔷摢㥢㘰挴㠸つㄹ㄰㐹昱〲㠳つ挱㕣㠹㔸㉡㙤戳㔱㙥㜵愳扡挰愷换挲㜰㈵〶捡㘱㙤㕥㙣㐹㈳慣㘹挷㑦挸づ㡤戳愲㤴愳扡㌹戳ㄶ㐰愱㠷㤴攳㔱㐹㌲戸㙥㕥愱㔳ち搷ㄷ㈰㜶愳搲㑡㌵㐴㔰户㌱〰捦〵晤㠳ㅤ散㠸ち㥡搰㌶愳〴捤愷㄰㙥敢㈲挸㍢㍤㘲ㄴ㠲搴㤴改㕦ㄷ戴ㅦ晥㠰改ㄷㄷ㌲㜱㈱㘲㈲〶扡㔲㙣〷㈰㌷ㄹ㤳㈴ㄷ㑤挴愱㜲㈵搹愴搰ㅡ㠹敢㘸㘰㡣搲攰昳㐳摣摦㘱ㄴ㙢㡣㙣㘳攳㜶㕢㘸㐱㥢摡摢〷捣㐵户㙡搷㙢㐲慡攲㔸㔶㑢㡤摣ㄷ昸㤲ㄷ晦ㄴ㌷愵散㑢戴㈹㡢㌸㐸㜱挹㐴㔲敦㔶户晥ㅣ扡㑢㈱㠷㌱㤴㙣㘳攸㌱挵㈹㈷㐳㘱ㅤ㌷ㄴ㘸ㅤㅥ㙣㕥㕤㤰搷收㈰搲㍡慡㈸换㤶㜰ㄳ慦ㄱ㍦㤶摣㤶〰㕢昲㤶㍣㕡散㠹慡㑢㤶慡敡ぢㅣ㘱㥤㑡攰攵昳㌰㐶㝡攴づづ㤲戹ㄵ挵㜵㙦扤㈳ㅦ㌳户㉥㐴挶㠷挶攸㉥捦㐰ㄹ散㉡ㄸ㠹收㜶戶㘹㜳㙢㡣晢搲敥搶㥦㐷愶㌱〰㑣㠳ㄶ㤰捡挰㤹㐵㜹㜷〳㠷愱挸㤴搸㘸㌲㡣捡〸攵〴摣昵㐰ㅡ戸㠹挷攸㔵て㑡㈸㥣㤴㔷挲攲㕢㠹搳づづ㐰㥥㝦戸慤㜲挵〸㜱昱挵㍤搲㔶㍤㔳慢搱摣㠵㜷慥㉦戰㡡㑢ㅢ捡ㅣ㥤㙣扢㡥㈵搷㐴晢敥㔸㕢㐳㜴㑤昰搴㝣改㤲ㄱ㔶㌷捡攱戶扡戲搵㉢㐹攴㝥て㙦挴㡥㙦愷捤㍣攸昲ち敡ㄶ昷扥㜸摤昵㙥戸㜲㕥戹㠰昷晤㘸挵敡㐳㐳㥣㘴㌱昳㈹㝥㘴捡㘶㜲扦挳㠸㝢㤹㌶〷㘸扡㐷㌸㡥㑣㑡ㅡ㑣愱㥣㐲㈷戰摤ㅢ昷〵㐸㈷㤳㙤㜴㈲〵挱㍥愱戸敢㥦ㅢ愱㘸ㅦ〱慤㈴ㄶ㜵㈰挷㥥扦て搶搷㝥㡢ㅡ㈲ㅣ捦㤱ㄸ挹㍤㠴㔲ち敡愴㈰㡦㉥㜷昰㉡挸晦て㤶㘲㙥摥㤱㥤晥ぢ捣慣㝤搸㡥愲〷㠸愲摦㜴愲㠸㘱搸摢ち㜸㜳昶晢㐷捤㉦晣㔲敦晦昰愸昹㈲㌰捣㈴慤㌱㠴搴ㄸ㡡㙦ㄸ〳搹づ㘳攰㔱㌴㑢㘳攰㈵昶㘱戴㕥ㄹ〳㤱户攳㌲㉡㜶㌷〶ㄸ挳㑢㌱昹ㄲ㈱搵㠴〳㠳㘷慤挳づ㍤㘱㤷㜰戹㔶〴㠸摢㐳㍤〵㜳昰㍤摤摤㔹扤㘲昸㠶㜳㐴搶㕦昴〵搴㤶扦㡡摢摡戲ぢ㝢摣扢㘳㡢散戴㠳㔷㈲昶愶敦㝢㑥昶㜶㐷ㅤ㤸㔲㐹戹改戵㠲㤶晦っ㍥ㄱ㡤㈷㠴捣㕢㤳扦扣昸户㌷扦㝥㠱户搲㈲㕡捤㌱っ摣㑢㘸㥥㤶〳㠲户㠹ぢ㈱㠷昸昱捤㘵㝣㠴㘴㙤摡㘲搶昰愵扤ㄳ攸㑥㕣㔴㠴㤷㈰㑣㐵㝣晤㘰㑣攲㝥㠳㌲㈶㑢㙤㡥㑤昹昱㤲㜴〶㤶ㄲㄳ㤷摥扢㌸㍣愸㜵㔵㔹㍤摡㤵戹㕦㐱改摣收㐴㕡敤㐱㥥㉦㤹㌴敤㠳㜶慤㜶㤶㕡㑤㥡㠹摡㌴㈰㘲㈹㠵㌸〳㈹㈴㜹㘴㘱攰㕦㑡愹ㄵㄴ㜲㈵㘴㈹ㄱ戴昶㔰㉥㑦晥晢㐲㐰㌴㉥昷昵昸愱ち㜶ㄱ㔸㡣扤敥扤㥥㕤㘹㜵挶慡㠹㈱㔹㜹晡㜸〵〵㜹㑣㘱〵㘳戴戲昶ちち㜱捡㥤㐴㘹捦㡥㈷扥㘴搴㔱〱㌶挵搸㌹㠷㕥戵愲昳㠲㕢挷つて攸㤹扣㔴ㄸ敥㐱㔶攳攸㈹㘳㜱ち戴愸慡㤸㡦愹㘲愳搳㜰搴〴㥤攵ㅥ挱昹ㄳ㐱㍥㝥つ挴昶改收搰㠷摡㕢愸攳摣㈱㉣㤰扦戰扦ㅥ㐸㘱㙣扣㤵ㅣ〳〹扢㈷愸㠲扡〲㕥㐶ㄷ㘹捦㙢㝡戳挸㜷㘹ㅡ㘳搱㌱㘷つ㜴敡㝦㐶愹㈵㘷慤ㄲ㥡攱敡ㄶ晤㝦つㄵ扢敡㝦㡤㌱㌶㠹戲㔷愳〲ㅦ㜲㡣㤴散ㅡ㥣攱㡥挰㠷㡤㌰㡤㍣〲敢戲挸搰戶㉡㤵昱㜱慡㙡㤶ㄲㅣㅥ慥挱昶㉢㄰㡤扥戴㙤㠷扢ち㐰㐶㠱㜲㍦㠷〸敡摡㥦㤳敥㍣挷收扦㠲敡挹换㔶搵昷〲捦っ愷捡〸敥㑥昱晢㌲ㄳ㌶捦㡣昶㝥扢㔰㍢㠶㥤ㄸ㜹つ㝤㤶㤶㈱戰㕦ㄶ攱攷ㄳ㜳㘴〴㘱㙦ㄱぢ㝥㘹㌴㥥〸㈳㔱㌷〴㜷㤹慦搴つㅢㅦ愷㉥挳愷ㄹ戲慡㉦㔴㥤昲㉣户摦挳攰挶攱㈶搶㑢昰晢〸扢㠴㈰㤸㕣挲㙢慦㜳㔷摢昷愰ㄵ㌶㕡㕢㐰挸摥㝣㙢挵摣捦㠰搱扤扤愵㤵㘰昸㑥㝥㜳慣晣ㅥ昴㡢敥摤〹换㤱㈶㐰攱搱愷摡㜴㜶㑤摢㜰㤱敤ㅥ摦㉥㙡捦愳㉦晢敢慦㐷〵㍥㘸昴攲㍤换挲㑦戱ㅣ㤲㍤捡昸收ㅢ㔹㜷㕡晥挹㑥戴慣昱㐰㐱敡㉢㙡敦愱㥤扢搳㔸愵㈶てつ㘸搳搷㤰挵㐹攳愱㐱扥晢挷〰㙥扣扢㠶摡敥敦晥ㄱ㐰㕢扣ㄲ攴㈳㡤敡㕥慥つ捣搶㐸攳戱扡搰搷㔱愷㙦㌰戳㤸扤㠱㙣㍣搶ㅡ㘳ㄴ㠴㤴㉥㜹ㄵ㌶昸昰〲捡㐸㝦㡥晥㝥㜲攱攳㍦㌲晤昳㠲㈶㐵ㅦ㥡昴敢ㄲ㐲㘵ㅡ㐵㥦㕣挵扢挹㔵㌸愸敤扥㡡敦敤戴㡡㜱㑡㐵㕥㌵搱㍤㘴愳㘳攳㐴㤴㝣摥㔴捦摣㍣㍥㡦㡥㡦㜳㥤慡㤸攳攲㔲㍥挳㤱㔶づ慦㉤搲昷㤲㔷捥搳扣搲㙤〵㈷昲㥡昶〵㡦㐷晥敥慥㠲㌹摦㘳㐴㕥晢㙥扣搹㤷㉥挵摦㌸㘵愳ㄸㄱ㤰慤散㑡ㄲ〷㌷㔲晢㑥っ晣挱慦㥢㉥㑥㌴㈰㠱㈲ㄴ㌰㠹㐸〲㝦㍢〶㍥㠵敦愷㈴㑣㈶慢晥㘴㍥㠹㠱㐹㙣ㄲ昸㕢㌱昰㍦㑥ㅤ㘹〰挷戴愵㐶ㅥ㈷㘱㐵㘸㈵つ愴ㄸ慦搲㥣㑦㝣㔶捤㔳㜲捥愴㐲ㅣ㌶㔵㌵㠵愱㡣晡摡㔲㈵㡥攰ㅥ㠷㡦て㥢㤷㜰㈹〹户㌷㈰㌷搵晦㙦戰㠸换㑡昳㐶㘸攰扢攵㉤挴㠹㝤㕤㍥戱㜳摥㕣昶㔱㌱㘴㉥〶㌸㈴搵晡㡡㕡愰摦〷搵㔶敦攲㑦㑦戱〵㥢晢ㄱ挷户戲扣晥搱㥢㍥㤰㌱㤱㐱敤㥢㌱㤲㌳㕦㙢㤲㡦㝥〳挸㠱㡢〵㌹ぢ㐵ㄵ㍦㤹攴㠳㐶搶㈶慡昳摢挸挶攲晦㐰㘲㙡㑢晡㌸戲摡㌷攲昱㤲㐴愳扦挵づ㙦㈳ㅢ㠰㜳㔵㡢㐸慥㘵摣ㅣ㕦戹攷戵㜳㘶扤慡ㄵ捥㐵慥㙦昸㍦攵㘸捡挲</t>
  </si>
  <si>
    <t>Decisioneering:7.0.0.0</t>
  </si>
  <si>
    <t>4f9fb36c-0705-440b-8cec-af1e4bed109a</t>
  </si>
  <si>
    <t>㜸〱敤㕣捤㜳ㅣ挷㜵摦㕥㘰ㄷ㍢ぢ㉣〱㤱ㄴ㘵捡戲っ敢挳戱〳搶㡡愴㐴㑢㡣㑢㘱㐰㐰晣㈸㠳〲㐴㠰戴㔳㉥㘷㌵搸敤㈱㐶摣㤹㠱㘶㘶㐱㐲㍡㈸㜱㔴㠹て㈹㤷ㄳ挷㜶攴㈴㤵慡挴㜱㤵㉦晥戸㌸㜱㜲捣㉤ㄵ愷㝣捡捤㔵捡挵㤷愴㔲慣捡ㅦ攰晣㝥慦㘷㜶㘷㜷戱㐳㜰㈹㈷㔰ち㑤敥㘳捦敢㡦改敥昷晡扤搷敦昵戰愰ち㠵挲㉦㤱昸㉦搳㈴㌳㑦慣敦㐶戱昶敡㑢㐱扢慤㥢戱ㅢ昸㔱㝤㌱っ敤摤ㄵ㌷㡡㈷㔰愱摣㜰㔱ㅥ㤵ㅡ㤱晢㤶慥㌴㜶㜴ㄸ愱㔲愹㔰愸㔴慣㈲捡搹〹㝦㜳改㠳挵㔶㌳㤳〰搷㤷㉥慥㙥扥㠱㕥搷攳㈰搴愷收㙦㥡戶㉦扦㔸㝦扥㝥晥㌳愷敢愷㑦捤㉦㜵摡㜱㈷搴㉦晢扡ㄳ㠷㜶晢搴晣㕡㘷戳敤㌶㍦愷㜷㌷㠲摢摡㝦㔹㙦㥥㝥㝥搳㝥攱愵㌳㉦㥣㍢攷㥣㍦晦搲っ㕥㕣㔸㔹扡戸ㄶ㙡㈷晡㐰㝡㉣㜱戸㉦㉣敢愶换㜹㘹ㅤ扡晥慤晡搲㐵晣捤㡣ㅤ㑦㉦搶搷户戴㡥昹㘲ㅤ㙡扦愹㈳ぢつ愷扤挵㈸敡㜸摢㕣㌸换扢㠴㘹㌶敤㈸㉥㜹㑢扡摤戶扣戴搷㡡户㡡㜵㙢摢扢㌳摥扡昶㈳㌷㜶㜷摣㜸户散㙤愰愳㔶捤扢ㄱ改敢戶㝦㑢扦㙡㝢扡攴㕤敥戸慤㐹㤳ちㄳ扦㤶㜶㤱ㅤ㤸㑣扥扥ㄸ㜹㑢㕢㜶㈸㈳㡡戸㉣㌹㜵㉦㠵捤晥扡㑦㡦敥㤷㐳㤷㌷戰捦㘷㐷搷㐳挹㑤㍢散搶㕣ㄸ㕤㌳㤹㝣晦〸㥥ㅢ㕤㍦戳㐶晤㙤㍥㍤扡㡤㉣㘵㝦㙤㌵㥤昰戶慣㈸㈶㘳㤵〹愶〸㉡〴㈴愰㔵㈵㤸㈶㤸〱㔰㤳晦㡤ㅤ㤲㙤挸愲㘲挳㉥㌶㌶㡢㡤㘶戱搱㉡㌶㜴戱攱ㄴㅢ户㡡㡤慤㘲挳㉤㌶摥㈸㌶㙥愳㑥㥡㉡㔳㔳挵㈴晤晣㡦摥晦愷慦㍦晤捦㔷㝥昰戳㤷摥晤敡ㄷ㝥戱㍢㜳〴㤵㕥㑢〶戵ㅣ摡㜷挰㙡㍤ㅥ㍥㕢挷㡥搸捦㥥挰㤶㜰捥㌹㉦㍡㘷捥戴捥㥤戶㥦户㑢㥣㔶づ昱晢ㄸ㘵づ㜵㘷㥣捦扢㝥㉢戸㈳戴㝢攲愲ㅤ改摥挲㉤㈴㘵ㄷ㠳㡥摦㡡㍥扡㜷攱㝡㙣挷晡昱挱戲㕥㈷㐳捤搶戱慤㜴㈴敦㝢㜲戰搹㑤扢摤搱㡢㜷㕤㔳晣戱㠱㘲㙦㉤っ㌶㐷㤷㕥ち昵㥢摤搲愱ㄱ㉤㐲愰敤㐸摦㐳戳㌴㐵㘶㕣昳㑢㕢㐱愴㝤ㄹ摥㠲户收㌶㙦敢㜰㕤㔳ㅣ敡㤶㑣昵㔱ㄶ㈵扢㝥㘱搵挷㐴戱㕢㕢㑦㘵戱捥㉢㜷㘳㙣㘶摤挲㜸户㜵ㄸ敦㙥搸㥢㙤㝤愲慦㡡㜹㈷ち㑥昶愱㉦〵捤㑥戴ㄴ昸㜱ㄸ戴晢㑢ㄶ㕢㍢㌶㈴㑤敢㕡搰搲㤳㤳〵ㄱち㄰戶ㄳㄳ㑡ㄵ㝥㝤昴㕥㄰㐲㘴㐸捣㡤晣㤱㝥戶慢㕦挷散㌰㡢戶㈶㑦ㄶ㥦戹㑦㘷ㅣ慦挸㤸㥣ㅤ㤸㤹ㄳ㜵〷㕦晡愹晢㜴摢愵摣慦戶㜲戱㜸㉣㤹晤㉢㍢摡㡦慦搸㝥慢慤挳㕣捤愷㌸㈲㙢ㄶ愰㜴て〲㘱攴敡㔱捤愹扢㙡户㜴挷㙤挵㕢攵㉤敤摥摡㡡㠱㠳㜶慣㔴戸戴㐳挹㝡〴㈸敢㈸挱㌱㠰㙡戵㔰㍥捥㑡攵㉡㔲愱㐴改㤴戳㤷晢〴㌹摢昵敤攵ㄹ攷㤲摢㡥戵ㄱ捡戳づ㈸㘲戴㥡㤰慦㐶ㄶつ敤愶㔱ㄸ挷㥤㈵㜰愹敤晡昱㙥㙦摦づ敤ㄲ挳㐴㠷戲攰挰挹〲㡡㠲㝥㜹㤰戳搷挰㌴〳搲㈰扦㜲㠶㠹戸つ㜲㌴㍢㝡敥㘷㌲搶捦㤱ㄱ愸㥦㘵㐲搶㍥㍤㕡㐶㤰搹㠷㤹㤴㡤㐶敥挷㐳㘹戶㤷ㅤ㙦愴搹愳㔸㌸敢〴挱㘳〴ㅦ㈱㌸〹愰㝥〱〹㐷㈹㠷㝣㝦戲㍥㡡㘷敢〹㠲㡦〱㐰㍥㔹㤴㌹㠹愸愲つ戵ㅦ㍢㤲昵㙡戰㤳挵㈸㌶愲㠸㤶㜱搷捥慣㜹㐲攸挴敡㍣ㄸ扡㜶㔲㜴散㈷㐷昳㘶㜶㍡攴挸㥣慡搹戹摥愷㙡㜶㈱㔸㜵㑣扤昵㜱㌴戵收〹㍥〱㘰ㄴぢ㡤摤晤㔹昳㌴㈷㍦ㄴ㈶㤱㌱㠴挶㔴敥〹ㄳ搳晣捦ㄱ㜰㐳㐷㤷㐳晢㤹愶攰㠲昳愱户㥦㑦㡤摥摢〹搱〷㜴收愱捥愱㥦攸〱㉤攸愷戰扤搴捦㐷敡㤷㘷㔰㙣㍤㑢昰㐹㠰〱晤挲㤳昷㠳㝡〹挴㈴昶㌲㤴㍢㑡㡦㡢㔸戸ㅢ扢摢㕡戴捦㡣戳㘱㠷户㜴っ敦挵搵㘵搸挱㐱ㄸ敡㌶づ戴㉤㐱昰散昲㔸㍦㌲扡ㄴ〶ㅥ昱㠷昶㜱昴愱㔰っ㤳㤳挵㠹挲㠰㝤㥣㘳㘷㘶晣㑤ㄹ捥愱晥㝤㝥戴㤰挸㌴敡㘷㉦戶换㍦㕢ㅥ㑡㤲㌱㈴挹愷戰慣搶愷〱㈰㈵搴扦㡤㤴㈸ぢ慣㜶㑡慡昵㕢慢昴敥攵㥣㑣〶晣㠷㐳㜲㘴摡㌸㙢㉦挲㜷㄰搵扣㜵搷敢ち㡢㘹㙦㑤㠷㑤昸ㄵ摣戶慥ㅡ㤷㉣㐵捤愱慣昸㤰挸㡡㠹㠹愱戳㜴㡥㙦㑤昸㘴㐰㑡攴敥昶摣挲㥣㜳㜸㡦愹攸㠲愴㔰挹㜱ぢ㜵㈵㄰㌹㡦㜵て㐵捣ㄸ㈲愶㡥㠵戳㥥㈳㌸㑤㜰〶愰昴慦㤰㌴晢㕤㜸㠶挱愶㜶攸捥㙥㌴ちㄵ㤲㐱摣㠳㍦ㅤ㈹慣㕥攰㙢捥ㄱ㝣〶㘰挰晣愱昳㌱㠷ㄱ㠵攴ㄹ㐶愴戵㘴㌹㌷㕤㝤㠷㍣㜰挴㐱㔰㘹愹ㄳ挵㠱挷愸㔲捤㔹づ㕥つ攲㘵㌷摡㐶ㄴ敡㤸㤳㘴㍥扦愵㝤㜰㔷〸摢㘷〰ㄷ㙣㙦敢㤶攵慣〷ㅤ㠸戶慢换〷攱㔰㡥昹挱㤶㤴㜳㜹㔱㈱㡤㜷㌶㐶ㄷ㑡㑥挴昰戵搲ㄳ扢㉦捦㌷て㝤戳扤ㄵ摤㜰攳戶㥥㜶捣愶㘳扥攲㘰ㄵㄱ㌵㘸㑤㌹ㅢ㕢愱搶换㌵攷㜲攸戶摡慥慦㐹っ搸㤸っ搴慤攸㕢㠸㄰慣〵㡣晦〵㝥捤搹〸㙤㍦摡戶ㄹ㑣摣㍤摡昷㈴㈱㤱㤲㜳搱昵㈳扣㐶愸挸晣慣戳扥ㄵ摣㐱愴戶攳昹㤷敤敤攸㐰㔰㠵㑣㙦㤲㤰㐶ㄵ㔵戱愸㉡挵捡戸昴攱㠱扣㔰㌸㡢摦㈴㠱搰慡㔰愲扦㍣㐷㝢搳慥㑦攲㌳戴搳㌹愶ㄹ㐴㡥扡挸㠹㕣㈹捣㥤㙡扤挴㌶攷〱慥㕣扥㜱戵ㄷ㤵㝢㠸㔸㜵㠹晥晤ㅣ〹㉦㑣搱つ㠱搰㍢㜷挴㌰ち㜱攴ㅢ散㍦搰㥢㑦㠳捣㔷㜵愴づ㜹敦㐸㉦㝢〹㌱愴ㄹ㘷挵摥搴㙤㐴愲㍤㍢㍥㘲ㅥ㘸挴㝡㜶㍢㑡捡㤶〲捦戳挹㔸㘴捡昵愶㑤晥㕤散挴挱㌵搷户ㅣ〰攱扥〴㘵摦〵捡扥㉢愸ㄹ攷㍡㠳㠲㤲㘷㕦挱㉤㍢㜴攳㉤捦㙤㔶昸挰挰摤㠱攰㐸㙣㜱捡摤㌴愵ㄲ㘳㝥挰㤶扦〱㠳㉤慡㠳搸㜵㐸㔱㉥ㅤ㠹て扥㉤慡㌲晥愸㌱摤㑡㄰㉦攲㈳戵㍥㡢摥㑡㜲㈷〲〲㐷搲扤昴收挵扤㜷㠰㌱㕥㌹㔲㍤㠷㐵攰て捣㠸㜸㍡户换捥つ摦㡤㐱㍤㔲散㤲ㅢ㉦㐷㈰㌹〰戲㜲戸㝤㕣愸㥡㘹戴搰搵〹ㅦㅦ㉥敡㔳ㄲ㑦づ㤷㘷戵挶㌳㝢ㄴㅢ㝤㤲㔱㈳昷慢㈴㝡㘵㡦㌱ㅥ㈴㐵愳㐴㙤愷扡㐶攵㌹㑤㝢敢㑥ㄹ昲㄰㙡㐹㜸愶㘰扤㉣㡣㠲㄰㉦戹〳ㅡ㡡摥晡㝣昶挸挴㙡㘸〱㔴愹愵っ慥㤶〴〳慦攲挲㐹㑢㔷㤳㈷散敦㈳㐹㜶戵ㄳ昷㤵搸㜷㡦㈵㈵㡢敤昶慡てㅢ愱㘹㠷慤〳戲愵㌱㌷愳㕦㘴㜷㡥慢晢捤昲㘶㌶㘲戲つㄹ㄰挹昱〲㘳ㅢ㘲㜳㘵㘲愹戴捤㙡㕣敡㉥扡挲愷㙢摡昶㠵〲敢㜱㙢㔹敦㠸ㄱ搶戳攳㡦㐹㠳敥㔹㔱攴愸攵㉣㙥㐶㔰攸㌱攵㜸㤲㤳つ㙥㌹搷改㤴挲昵〵㠸摤㈴户搶㡣ㄱ搴敤㜶挰㜳挱挱愱づ㔶挴〴㑤㘸㥢㔱㠲㤶㜳ㄸ户㝦ㄲ摣㍢㘳㔲ㄴ㠲搴㤱昴㕦ㄷ搴户摦㘳晡摥㠵㐲㥡㐹㌶ㄱ〳㕤㌹戶〳㠸㥢㡤㐹㜲ㄷㅤ㑢㐳攵㐶戲㠹搰㥡㐹㜱㌴㌰㙡㌴昸挲ㄸ昷㜷ㄸ挵㥡攵戶㘹攳㜶㕢散㐲㥢戶㜷㡦㌸㔷晤㘶扢搳搲愲㡡㔳㔹㉤ㅡ昹㐰搰㑢㉥晥㤹摤㤴戳㉥挹愲㕣挵㐱㡡㔳㈶㤱挶户扡慤摦㐴㜳ㄱ㜲攸挳挸㌶㠶ㅥ㜳㥣㜲ㄲちㅢ扡愱㐰敢昰㘸敦敡㠲㕣㥢㠳㐸ㅢ㐲㔱㤶慤攰㈶㕥㌷㝥㉣扢㉤㔳㙤㈵㔸〹㘸戱㘷㔰㔷㕣㠳㍡㄰㌴挲㍣㡤挰㉢㤷㘱㡣㡣戹㍢搸㐹攱㕥ㄲ搷扤昷㡥㍣ㄶ敥㕤㐸㡣て挵攸㉥捦㐰㠵昲㙦〱㔴㕦敢攸㡥㥥摦㜰㍤つ㑡ㅢㄳ扣搸㌳挱ㄵ挳挰㌴挳慤㐵〰挵㜸㌰敤㕢搴㌴昶捥ㄲ昲挶摥㈹愲㌱㔳㐶捣〲㔳戵㤶㠱愳㔲㘳㜴㌲㈷㕣㥡㡤慣㌲㘸㜹っㅥ㝣搰ㄱㅢ㡣㈷敢㡤〰㝡㈹㍥㉥户挴搲㡢㡡ぢㅥ捥㐴㐱㜸㘲〰戹㘶挷戸ぢ攳㥦ㅣ㐰㉦戶㕡戴㠰攱戰㍢㄰㠴挶㍤づ㘳愱ㅥㅦ戸愱㈵㜳愲挹昷昴㐰㐱㜲㜳昰散㜲晤㡡ㅤ㌷户搶攳㕤㜳㡢㙢㕣㉥㈹晤㈳ㅣㄴ㝢扥㥤㘶昴愴捦㕢愹㍢㕣晢敡㙤㍦戸攳换戸㑡ㄱ慦〰㤲搰搶搴ㄴ〷㔹㉤晣ㄲ㝦㈴ㄵぢ愵㝦㐰㡦晢ㄹ㌶㍢攸㜹㑣搸㡦㈴㈳㈰收㤱捦攱ㄳ㤸昳摤㉢〴攴㤳攳〳㝣㈲戲攱㤰㔱晣㕢ㅦㄸ愳愸㥦㠰慣㘴ㄶ㜳㐶挷㥡㝦ㄷ摢㕦晤㍤㌰㈴㌸㥥戹挱戹挵㍦㠱㕣づ改㐴戶㈷昷㍤㜸㍢攴晦て㤵搲摤扣攷㜶晡㕦搸捣敡敦〶㐹昴㈴㐹昴攳㘱ㄲ㌱㌲晢㐰㌱㜰㡥晥昰昴昹㉢扦攷晢㝦㜸晡㕣〱㠵㤹挴㐰㐳㤴敤ㄹ攴挵㍥挰㝥㔷㐵昱挹㘵つ㠲㘷㔱㉣〶挱㌵戶㘱〰摦ㄸ〴㠹〳㘴ㄵ㠸晢㍢㐰ㄸ搶换戱〲㌳㔱搶㡣㑦㠳挷慦ㄳㅥ㥤㘳㔷㜰摦㔶㐷〸攵㐳㍤㐵㑢㜰㐷㍤㌶㡣㕥戳㐳摢㍢㈹昸换愱㠶摡ち㌷㜰㠱㕢㥡戰挵攳㝢㤶㐸愳㍤ㅣㄵ愹㠳晤搰㤹戲扦㙢敢愰㤴㐹挶㜳慦㉡慡晣㄰㙥ㄲ挵㐳㐳攱敤攳摦扦晣敦㙦扤㝢㠱ㄷ搵ㄲ㕥㉤㌱㌲㍣㑥戴㥥㤶〳攲戹㤹㍢㈲㡦昲㝢㥣㙢昸㉥挹摤㙥敢㡢㜶㈸昶㑥㘴㜹㘹搶㌰㕥㠶㌱つ昳ㅤ〴㘳ㄲ㔷ㅥ㡣㌱㔹ㅦ昰㜵捡昷㑣攲ㅦ慣㘷〶㉥づ扤㌴㘲愸㐶慡慣㌱敤捡搲て愱㜴ㅥ㜰㈰晤昶㈰㡦㥣㑣㑡晤㘰㔰慢㥤愳㔶ㄳ㕢㐳㌱攲㥦㑡㈹㠴ㅥ挸㈱㔹㈹挵扢〰㈲愵慥㈳㔳慡〳攴〴搵〶愳扢㜴〶ㅣち〱摤扤敦㌷收户㉢㔸㐵㔰㌱㜵挴㡦㝢㥣愵搵㤹慡愶攷㤸挷捦㕡〷㤰㘳ちㄱっ摢ち㜶〳㤹㌴㤵捥㈰户㙦㕦ㄴ㕦㔲昳㑣捣捤㙣散㤲㐷㐷㕢搵㝢挵敦攰搲〷昴㑣㔹ㄴ㠶㝦㤴㘸ㅣ㍤㈵㍣㘷慡㔶つ㡡㜰搶㘴扢㡤愶㤳㈲攸㉣晦㈴捥㥦㠸晢昱〳㈱㤶㉦昴扡㝥㜴戰㠴㍡捥㥦挲〴昹㠳晤昵㘴捥挶挶㕢戹㘳㈰㘱昷㔵慢㘲㙥㠵摦㐰ㄳ戱攷㤵搵换昲㕤㑡㌱㍣㥤敥慣㠹㘱晤㝦づ挵戲戳㙥戲㌶㈳搸㝤晡晦ぢ㐰摣㔷晦㉢㠶摤㠴㘴扦㥤㘴昸㔰㘲昰攴扥昱ㅡ慥〸摣摡㠸摣挸ㄱ搸㤲㉣愳摤㈶户㡥敦㔵㑤戱㐸㜰㌸扤㈶〷㙦㐵㜴摢搲戶㥤ㅥ㈹〰捦㜳㐸摦㠵〸ㅡ搹㥥㠳ㅥ㍥挷㤶扦〸昴昱㙢㙥㌳っ愲挰㠹攷搷ㄱ敦㥤攷㈷㘷づ㙣㥥㐵昵㥤㐱愱昶㌴㔶㘲收㑢㘸戳戲ち㠱晤慡㡥㍦㤸㌰㈴㠳ち晢ぢ㘲昰攳愳戹㑣㘴㠹扡㈱㝡挴㜹慤㘳户昱扤敡㉡摣㥣㌱㔱〷㐲搵ㄹ㘷昳攰搵っ㉥ㅣ㉥㘷㝤づ㝥ㅦ摤慥㈳㉥㈶㔳昸攲㤷戸慡㠳㙢搰㕦㌷㤹㕢挴㥡攳戹摢慡愵扦〶㐵昷昷㤶㝥㠶攱㍢昹ㄹ戲㌹㍣搳㔵扡㝦扦㉣㝢㍡〶づ㑦扥摥愶戳㙢愱つㄷ搹㍥㐲摥つ㌴㔵㡢〴昸㔹慦㈷ㄹ捡㄰㐵㙦ㅥ㌷愱晡㉢㑣㠹慣㡦㝣愱扣〹㌰㥡㥦晦ㄲ搵晡扣〳攴㘷戵捣㕥昰戳㕡散㈱昹㈹ㅥ㌵挸㤷㔵昵攷㘸挵㜵敢捥㕦挹㜱〲㘵ㄶ戶㐹㌷㈹ㅥ㈷㘴㐴敦愱㜲㜷㐴㕢挰㡥ㅥ搱户昶ㅣㄱつ〱ㄹ搱ㅢ摤摥挱昶愹㈲戱㙥〳㙢戵〹㍣〲ㅦ㘰㉥搵㈷戳ㄴ㤱㤴㍢㘵ㄳ㘳昸挹〵攴㤱㝥㤶晣晢晥㠵㥦晥ぢ搳㝦㕥㔰㈲ㄴ㔱㘴〵㔲挳〰㐵愱㈸戳昸㕡㜶ㄶ㙦〲㍢㝡ㄶ㕦摤㙢ㄶ㜳㤴㤷扣㤷㘲㐵〰戵㔹㈵挴攴㜳っ㤰愶戹搷㤱㤳㕡ㅤ㘴㙡戳㜳㈴㠲㍣敦㈰㘳摤㈱戸㑢戰㑢昰ㄶ挱摢〰戵敡ㅣ搷㥥ㄵ㙢㜳㜳㕣㈶㤳㉤㜱㙤㜲㍥昹ㄱ昳㠹㔷㈴改搴㈹ㅢ慦㙣搹㈸捤㡡㤷戸㘳て㠴昰㐸㝣敢㈳㈵㝥㜹捣攸扦㝡㌷愵搵㤵㉢改昷㔴挵㈴ㅥ〵㕥㌱〶㉢㜹㡢ぢ愹㝥㍦慤晣愳ㅦ昷㝣愷㈸㐰〲㐳㤹捡攴㐱愹晣攵戴昲㔹㝣慢㈵㜵ち扣㕤挰昴㝥㕡㤹扣㉡㤵㝦㉦慤晣ㅦ㘷㑦㜶㉢愷慣㘹㝡㥥㈳㕦㈶㘴㈵ぢ攵㔸挵㜲㑥挸㝣挲㍤㡢敡㈵㠷㥡㜶摡㌱㘸㑡㔹㠹㌰户㐵搷捥攰捥㐸㠸㡦愸㔷㜰〱ち㌷㐵㈰㤰捤晦愵㜰ㄵㄷ愳㤶敤搸挶㌷搲㍢㠸㐹㠷㤶㍣戱㜱搹㔹つ㠱㤸㜲慥㐶㌸㝤戵づㄴ户挰㜰㤸㌴㑢㝤ㅦ㐷㝤㡥㤱搹㕢㡦㌴㤶㔶攴㔵㤳昱ㄴ㡤〴㕣㈶搵㍢㈹㤱ぢ扦摢㘳ㅦ敢换㈰づ㝣㌷㠰捣㔴㑤㜰收㌸ㅦ收㈸ㄹっ挵ㄵ挵〱愹㕥㝥ㄷ㘰㌶晤㝦㉢收㜷挴㡦㔲㔴㙦愷㕤㘷昹挷晡〳㌶昸㐳㠰〹㌸㜰攱㄰㐲挲㑤〵敢㉢昸㌷昳㥡ㄲ㐵换㘷㐷摢愹㍣㠶愶摦搲㈳挶搸昷搱晣㉢昸〸㝥㤷ㅤ㑦攰㝦〰㈹㠹㔱㍤㔹晣㡤昱晡㈲㕢㔱㤷挹㙦〷ㄳ㝡㠸㝥戸㥣㍤晢㡥㍤㡡扡㔲ㄴ愰㥣慥敡愰㝦扥㠳收㜲㔵㔱愴ち㍡㑥搰㈷〴㑤㈱㉢攸㈸㐱昳摡㐱㔵㔱散ち㍡㑣搰昴㠹㔵ㄵ〵戱愰摦㑣搰㜴㜱㔴㑢愴敦扥ㄹ㡤攳ㅥ捦㌸愸㉡㔲㥢㉦戳扥〶愰㐸㘴㔱㥡㝦㡣っ敤㐴晥㤴ㄴ㈱㘳晤〹㥦㤲摦ㅣ慢㤰捦慣慦ㄳ晣㈹挱㌷〸扥㐹昰㉤㠲㍦㈳㜸て愰㘶捤戱愹搴晥㌶㥦㘷ㄵㅢ挹扣㜵㌲㙦㈹晣ぢ㘰ㄵ扢㤲愲㘶㔲㘴愸挰捥〵扤㤹愰つㄵ昸㍡㐱摢〹晡〴㄰㔵挵〱〸晡昵〴㙤愸挰㈱〹扡㤱愰つㄵ㌸㐸㐱晦㑥㠲㌶㔴攰㔸㜳慥㡥昶戶㝢〵ㄵ㉤㌹㐱㜲攳て㥦㈲ㅦ㐹挲散ぢ摤㍡㐷扢㤸敥攱昱㐸ㄷ㈵攷挱〷㍤㍦挲㘰挱摦㐲攱愹搱ㅢ㠹愷搳㔴㌲㔵搴扥㉢㈶㘷挸扦㘱敦㐸捡敡收攴㔱㤱㙡挲㐳摦㐱愶挴挲㝤㜴晤㌰㑣换昷〸㥢晥㉤㌲㑣ㄴ㈶㜳㝣㈰ㄷ搵收愶晦〷㌸㍢っ敦</t>
  </si>
  <si>
    <t>CB_Block_7.0.0.0:1</t>
  </si>
  <si>
    <t>㜸〱敤扤㜷㝣㔴㐵晢㍥㥣〹挹㤲ㄳㄲ㜶ㄱ㔰㔴搴㈰〸㠴㈶㈰㈰㠸搴搰㡢㈰愱㠸㠲㈱㈴ㅢ〸愴㘰ち㐵ㄴ㝢〷ㄱ㐱戰愳㈲㘲㔷散㥤㈰㔱散扤晢愰搸扢攲愳㍥ㄶ㔴摥敢扡㘷收散搹㍤扢㈱晡㤵捦敢ㅦ扦㠵扤㌳㜳捤㌵昷摣攵戴㥤㜳㘶㌷㐹㈵㈵㈵敤挲㡢㝦昹㑡㘱愱㘵敥愲捡慡㜰㘹㤷㥣昲㤲㤲㜰㐱㔵㜱㜹㔹㘵㤷㐱ㄵㄵ昹㡢挶ㄴ㔷㔶㌵〰㈱㤰㔷㡣昶捡搴扣捡攲ㄳ挳㘹㜹昳挳ㄵ㤵㈰愵㈶㈵愵愵㌹挹㘸摦搷扣㐳戶攲戰㤷㤳㐲〱㔶㤲ㄳ愰㘸㐸㤱㐶攱㔰愴㔳㌴愲挸愰挸愴㘸㑣ㄱ愴〸㔱㌴愱搸㡢愲㈹㐵㌳㡡收ㄴ㝢㔳散㐳搱㠲㠲攳㍢晢㔱散て㤱搱ㄲ㘲㐲捥攰㜱㌳攷挰㥢摣慡昲㡡㜰愷慣挹摡收㝥㠷㜷㌹慣㑢㥦㕥㕤扢㜴敤㤴㤵㔳㕤㔲㔵㕤ㄱ敥㔷ㄶ慥慥慡挸㉦改㤴㌵扥㝡㘶㐹㜱挱攸昰愲㠹攵㜳挳㘵晤挲㌳扢ㅥ㌶㌳扦㐷敦㙥㍤㝡昶㉣敡搳愷㜷挶〱搰㍢㈶㘷昰昸㡡㜰㔱攵㍦愳昱㐰㙡ㅣ㤷㌳戸换㔱攱慡㝦㐶攳㐱搰㌸㌶㘷昰㤰昲搲晣攲戲㝦㐴㘵㉡㜳㜹搸㤰㜰㐱㌱㤳ㅥづ㔷ㄴ㤷捤敡〲㤳愳〲㡣摡攱㕤㠶㈱搲〵昹㤵㔵㌹攱㤲㤲〹攱㈲收㍢愳㤴搱ち㔷㠴换ち挲㤵㡤㑢㠷㉥㉣〸㤷㤸收捡戴搲挹昹ㄵ㐷攵㤷㠶㔳㔸〸㤶敡㝣㡤㉣っ㤷㔵ㄵ㔷㉤捡㉣㥤㔴ㄹ㥥㤰㕦㌶㉢㑣㑡㙡改昰敡攲挲㤴ㄴ㤵㤲㤲搴愰㕤㍣㘳㈴㉢㕤㠶㔵ㄴ攴捣捥慦愸㤲ㅡ昳搵㉤ㅥ搷戳㘵㠸攱㔱㘶㜱敢挹㡡改挵ㄴ攵ㄶ㤷㡥づ㔷㤴㠵㑢㌸〸ㄳ搷㌱㠶㈴㌱搱㠱㜷㠳㘳扤㘱㕡㔴㈳戳㥦搱ㄵ㡥攲㘴㔱戴㠲〸ㅣっ搱㜰㑡㝥㜱㔵㔶户㍥㑥㙢挲㙤㈰㔴捡扢搸㔷扤摤戸扦㈴攷攵㈷攷捤㑣捥㉢㐸捥㉢㑣捥ぢ㈷攷ㄵ㈵攷捤㑡捥㥢㥤㥣㔷㥣㥣㌷㈷㌹㙦㉥㌸昶㤵搶戰㘱戲㜹慤㌹敤挷摥㜹㕦㥣㌳㜴攵愳戵㍤㕦愹㌹㍣愴戸㝢捡㝥摡ㄶ〵愷ㅤ㐴愰㍤㠵㤸㜱戸㤳㑤戴〳㠴㔲慦挳ち㕡㜲攵昲㡡㝤㕥㕤戹㜶挸摤慢㡦㌸㘲㐶捥㜷㉦㉡敥摣愲愲ㄳ挹㥤㈱〲㕤㈸戴㈷捥愱㐴扢㐲㈸昵愲㔱㔱㍢昲攷敤㔳㔶つㄹ㝢捦ㄳ㤷愴昴摥㜶昰㙣挵㐳㠳愸攸㑥昲㘱㄰㠱ㅥ㄰㈶ㄸ扤㥤㥥㠴㝢㐱㈸昵戴搱戱慡攵敢攷㉥扥㙡昸愸搳㙦扥㈱扤搷て㍦㙤㔳摣搲㐴㐷㙦㤲晢㐰〴㡥愰㄰㌳晡㌸㝤㠹ㅥ〹愱搴ㄶ愳攲㡢〵㝤㤶摣晦昲㝦㜳㤶㕦晡敤搴て慥㙥昱愴攲㜱㐹㔴昴㈷㜹〰㐴㘰㈰㠵愸攸攵っ㈲㍡ㄸ㐲愹㐷㡤㡡〵改敦㥤㜰摦捡昷㐷㉦㙢㕦㥤昲㜵㡢㜳㍦㔰㍣慡㠹㡡㈱㈴て㠵〸っ愳㄰ㄵ㍤㥤攱㐴㐷㐰㈸㜵扦㔱昱搰ㄵ㈷ㄴ㥤㤳㍣㘹攰㤹ㄷ慦㑥扢晡换㌷收㈹ㅥㄳ㐵挵㈸㤲㐷㐳〴挶㐰㤸㘰㜴㜳挶ㄲ㍥ち㐲愹㡤㐶㐷挷㕤摢搲昷晥愵昷搸㌳搲㤶㍦㥢搴慤攳㘷㡡㥢㠸攸ㄸ㑦昲搱㄰㠱〹ㄴ㘲挶㘱㑥㉥搱㠹㄰㑡摤㘲㔴昴摡扥散捦昷昲㍡㡦㜸攴搸〷㤷㥣ㄶ㍥敤㑢挵〳戲愸㤸㑣昲ㄴ㠸挰㌱㄰挶㡣慥捥㔴挲挷㐲㈸戵摥攸㤸㜶㕦昰㠲㠷㔶㕣㌷昰晡づ㙤㝦换㥤ㄱ晥㔰昱㜸㉥㍡愶㤱㍣ㅤ㈲㜰㍣㐴昲昸挹㑥ㅥ㤱ㄹ㄰㑡慤㌵摤㌷㘶㍣㌹扣㍣昷扤㠱ㅢ捥㥦㍡昲扥ㄵ搹㕢㔳㜹㈶攸ㄹ㙦〷㡢摤㜷〷㔵㔶㔶㤷捥攳㐹换ㅣ㔷㤸㐹愷㜴㐸㘵搵昸晣㡡搲捡㝦昶〰㠴挳捦敥㡥㐰㠳㉡㑢昷晣ㄱ〸㠳晣㈳㐷愰挰㑣〴㙢晦㈱㠳㡢换捡㑢㡢㜱ち㥣㔸〱㔹搹慦㕢愷昱ㄵ攵㌳晢㜵敤搲搳㈹㘰㌴ぢ㈱〲㘱㠸攴㔱摤㥣㈲㈲戳㈰㤴扡搴㘴慦㘷挶攷㔳㠷愷户ㅣ㜳挶摣ㄹ㙦㍣昷㙣㕥慥攲㈹㕣㤲㕦㑣昲ㅣ㠸〰㡦㑡㝡ㅢ散敥㤴㄰㉤㠵㔰敡㘲愳㘲晢㔹愵㜳愶㝦扥㘱昰愹㈹捦慦㥦㥦扡㍤㐵昱〲㐰㔴㤴㤳㍣て㈲㜰〲㠴搹〶て㜳㉡〸㔷㐲㈸戵搴攸挸㝦㘵晦〶晤㐷㠴㐶㥣扤㜸昵敡ㄷ〳㕢㠷㉡㕥㍦㠸㡥㙡㤲攷㐳〴ㄶ㐰愴ㅦ㕤ㅤ慥づ㘷㑤㉣㉥つ㍢ぢ搹戲〸㐲愹戳㡤㥡愲攳㌷昷戸㙡攵㠵㈳ㅦㅣ晣昶㘹㑤㤷㍥戶户攲ㄵ㠸愸㔹㑣昲㐹㄰㠱㤳㈱㡣㈹摤㥤㈵㠴㑦㠱㔰敡㔴愳愳㕤攰昰㙦㤷攴っㄸ戳改㥢㐹㠷户扡敦挷ㅦㄴ㉦㘰㐴挷㘹㈴㥦づㄱ㌸〳挲攸攸攵㥣㐹昸㉣〸愵㑥㌴㍡づ㤸晦攸㔳慦㝣扡㝡攰ㄹㄹ愳扦㜸敤㠱敥㙦㈹㕥晦㠸㡥㜳㐸㍥ㄷ㈲㜰ㅥ㠴搶搱扤慢㜳㍥攱ぢ㈰㤴慡㌲㍡摡搶㙥敦昰敤㤱㕦て摡㜴㜲昱㙢て㝣㌳攷㜴挵换㈷搱戱㡣攴ぢ㈱〲换㈱㡣ㅤ㠷㍢ㄷㄱ㕥〱愱㔴㤹搱㌱慢昶昸挶挹㈷てㅦ㜵搷㥦昹㈵昷㡦㕢摣㔱昱敡㑢㜴慣㈴㜹ㄵ㐴攰ㄲ㠸っㅤ搶㌱攱戲㔹㔵戳㥤搵㙣㕢〳愱搴㙣愳攸愲㉥㡢扡户㤸㝣挸㠸㜳㌷ㄷ㕤昹搶扢㙦摤慡㜸〵㈷㡡㉥㈳昹㜲㠸挰ㄵㄴ㜲愸敡敤㕣㐹昴㉡〸愵㘶ㅡㄵ㉦㠷昲愷㉣㍦㜹换搸㌵㥦㕥搰㘷㕣愳捥慦㉡㕥晦㠹㡡戵㈴㕦〳ㄱ戸㤶㐲㔴昴㜰慥㈳扡づ㐲愹㘹㐶㐵挳㘷㙥㝦昳散愹㌷㡥㍥敤戵㜷㘶㙣㈹挹晤㔲敤㡢㘶㔱戱㥥攴ㅢ㈰〲ㅢ㈰㑣㐸㝡㍡㌷ㄲ扥〹㐲愹挹㐶挷ㄳ扤㜷昵摦㌵愰㈸攷愲换㕢㈵㝤㕢㌱愷戳攲挵愷攸戸㠵攴㕢㈱〲户㐱ㄸㅤ㍤㥣摢〹摦〱愱搴㜸愳㘳搹㕤㙢㔳㌶攴㕣㥦㜳攷攰慤〳搶晣㥣ㅦ㔴扣㜶ㄵㅤㅢ㐹扥ぢ㈲㜰㌷㐴收昸㜰昹扣㤲㜰㔶敥摣㘲㕣㜹㌹昷戰昱㕥〸愵㐶ㄹ㑤晦戹愴搵挲㙢摥搸㌱攴慣㐱㍢ㅡ晣昹换㠴㜵ㄹ昷愳昹㘸㜳戱㌱愴㈲㝦〱晡㐵㉥〵扢㜷挱搵㙦㝤慥㝦㜱昹㕢搴戳攸昰愲㙥摤ち㝢㜶捤㍦㉣㍦㌵ぢ㙡敢㝢敤挵㙤㌵愳㘸㑡㜱㔹㘱昹〲戹ㄸ换㈸ㅡ㔶㕣㔲ㄵ慥㤰㑡戰〸㝦昴〵愵搴㌳㡢㠶㉥挴㌵㜸㠱扥㙥㙢㔶㤴ㄳ慥愸挲昵㙢搵愲挸愱戴攵攰晣捡㜰愴摡搱攸ㅥ㕣㕥㕤㔶㔸戹㝦晣挶摣慡晣慡昰㝥戱㙤ㄱ㈵扥㙥戹戸扡つ㔷㡡㐹〷挶㜶㥢㥣㕦㔲ㅤㅥ戴戰㔸㌷ㅦ㄰搳㡣敢摣昲㤹㠹㕢㠷㔵㠴㑦㜰㕢㝤ㄶつ挲㠷慥昹愲摢攷愵㙥搲㜶㘵攵捣㉥慦っ㤷㠹㜹ㅤ㑢挷ㄷㄷ捣つ㔷攴㠶昹㤱㉤㕣㈸慥㌶㘷㤳戹搸敥㌸慥っ㡥攲昲戹昰㘰㉦捡㐰㠷换ち挳㠵戰㜷ㅥ愲扣㘸㘲晥捣㤲昰摥㔱ㄴ㍤㈶ㅡ昶㡤㠲㠷㤵ㄷ㔴㔷收㤴㤷㔵㔵㤴㤷㐴户っ㉡㥣㥦㡦ぢ晣挲戱攵㠵攱ㄴ㜹㈵㘹愹㤲ㅡ㌴㔰㉡愹㝤扣ㄳ㌹㜵㔷昲㕡摡戳㤱昰㡡扤㙥戲㘷㈳㈲㌹敥㌵戸慢ㄹ〵捦㐶㐶㝥㜶㥤㤶㜸㌷㐲戲扢搶挹㡥戳㤱戲㔳㡢攸ㅤ慦换〴攴〷㜹㈸〹㜳慦㑣㙥㤳㔸㘵㘴扢摣㡤愵㥥慣昰ㄳ㍡搹㜵〴㑤搴扡摢摥㥥㈵㈷㈷㌷㌵摥て㥤㡦㡦㜱㈳昲换ち㑢挲ㄵ㜵捥㉦㈸㕡攴㍣㐰昱㈰挵㐳ㄴて㔳㍣〲㤱㥡㠳㘳㕣挲㠸愶㠰愱ㄶ慡㐵愹ぢ㡡ぢ慢㘶〷㘶㠷㡢㘷捤慥〲㠶㜹㠹戴㌴㠶扢ㄳ摥㐷攰摤㌶㌹㈹㘹戹㐲挱㜹㡣㘲ㄳ㐵つ㐴㝡㝡㔲㘰㌳晥㈶〵搲㥤挷昹㘷ぢ㐴搰㝥㡥捤搲㕢㘶扡㑡㙤〵昸慦㝦㤲挴愰戸捣攱愷㍤捣㈹㔴愶㤶㐲㙦㘵㠳〶昱愲㌱㈲扦㜲㜶ㄵ㜷挴扡ㅢ愹慦㤶攲〹㠸㡣㈷㈱挶㡣〸㤷㘰㌷晥㘷愶㈳㔲㕢㐳攳㙥㍦晡昲㙡㘸敦搲摣㐵㘵〵戳㉢捡换㌰㈱㌴㈴扦㉡㝦㔰〱㍥摦㔷慡晣㐰改㤸昲㥣敡慡㐰改㠸㘲晣挹㈸㥤㄰㥥ㄷ捥慦捡挱㐱扡㉡戳㜴っ收〶攴㈸㍡戲㜰㘱㙡愹晥㔸㍦㈴㕣㔹攰昰昳晦㐸ㅣ㤴ㄶ〶㔰挲㔱㌶愳㤴㠷㤹昰挲㉡慡㙥㔸㡡ぢ㜹㙣㑣づ㐸ㅤ愵㤷㉥戱㘷愶㘰戶㜷扡愹㐱㐳㐸㡡ㅥ㉤㡤〴搰㥡㤲戸摤攰晣㠹搳㙤㡡㤱戱晢捦愴慡攲㤲捡㉥㈶戸㕤㠶㤴㘳㘶㈸㉣㔳㘲っ㝡㈰㠰捤㉢㔰㘷慡㘲㜷㜳㑥㈰㡣㉢㤸愹搵挲㤴攱ㄵ攵搵昳㜸〹晦㑦改愱慥㈴㘷㉢挴摡敦㙦敥㝢挸㔵㜷散㌲㝦㑦挱づ㈴慦挰㔳㘸㌴ㄷ㈴㝤〲㑦㤳㑦㥣㝦昹㜲㥥㠱㐸㜷㐸㜲搸攸㙦㑢㙤〳㌸敥〱㌷挱愴㐷㉡昸ㄹ愵㜰㝢㘲㐵㔸㘶㜱搲愴戲㘸㕥㌸戳㜴㑡㜹挵摣㤹攵攵㜳戹ㄵ㌴㤶㕡攵散㜰戸㡡㍢㑢㈳㌳ㄳ挴戲㔲慡㐱㠳愸〹㄰捦ㅣ捡㐱搰ㅦ㜸〱㈲㜳㔰㐹㐹㤶搵㔸ㄹ㜸ㄱ㔰〳㥣㔸〲㉦愱搰㘴㔸昱㉣捣昲㘵昵挹敡㠶换㥥㠵㈵㤵ぢ搵愱昰㡤搳ㄹ㈵㜷慦ㅤ㤷摡戰搱㤰愵㕦摦㜱攰攸㙦㐲㤷慢㉥愶挱㌷㔵搲ㄶ㡡戲昰㜶㕥愵㜸㡤攲㜵㡡㌷㈸摥㠴㔰敤搱㤵挷慡㍢㔱昹ㅣ敦挸ㄱ攷㙤㜲摥愱㜸ㄷ〲㐷ㅣ㠷㐷ㅣㅣ㜰戶ㄱ攳〱㈷㕤愹㜶昸挳㠳㡣昳㍥挵㜶〸㤵つ挱ㅤ㌲挹昹〰㈲㘱㔶㍦㐴愳扥摡㍤摣㥦户㡦搱㤸敥㤰㤲愰㑤㜵㐰ㅢ昳敡㌰㡥づ㈳攷㌰㙡慡戹〹㠵㉦㐶捤㑣㠳㙦㉥㠸挷摡㉣昶晦㠶攲㕢㡡敦㈸㜶㔰㝣て愱ㅡ㥢ㄸ昹㡦捡㍦㤰昳㈳挵㑦㄰㥥ㄸ晤㑣捣挴愸㌳捡ㄲ愳㕦〹晥〶愱づ㠵搰㌱摡㠹㔲挲ㄸ晤㡥㐶ㅤ愳㙥晥㌸晣㠹挶㜴㠷㤴〴㙤慡㉢摡攲挵㘸攷㥦〹戶愳摦㑣㠳㙦戲慢㍢㌴㘵㜱愴㠶ち㈲㡤挲愱㐸愷㘸〴愱㝥㐴㔷㙥㐷晣㡣挵㌳㘳㘴㍢捡㈴愷㌱㐵㄰挲ㄳ愳㈶愸〶昶㠲昰㥦戸搴㘱㔰搱㡡〳㌶㐵扢搳っ㐲昵㐴㔵挷慣㌹慡〹㘳戶㌷ㅡ捤搱愲户㍦㌰㉤搰㥡敥㤰㤳愰㑤昵挲㌰昱㠲昶㐱愲愰㙤㌷つ扥搹扤摥搰㤴㠵户搳㡡挳ㅤ㑣搱㥡愲つ挵㈱㄰敡㥤㠴㐱㙢㐷㑥㝢㡡㙣〸㑦搰㍡ㄲ㌳ㅢ㔶ㅦ㈸㙦挵〱㍡ㄳ散〲愱晡愲慡㠳㜴㈸慡〹㠳搴ㄵ㡤㝡挳敡攳㡦㐳㜷㌴愶㍢愴㈴㘸㔳㐷㘲㤴㜸㌱摡㥡㈸㐶㑦㥡〶摦昴㘵㝦㘸捡挲摢改换攱㡥愴攸㐷搱㥦㘲〰㠴慡㌱㌱扡ㅣ慣㘷昱㡥㙣㔸㠳挸ㄹ㑣㤱〳攱㠹搱㔰㘲㈶㐶〳搰愵ㄵ〷ㄸ㑥㜰〴㠴ㅡ㠴慡㡥搱㐸㔴ㄳ挶㘸ㄴㅡ㜵㡣㝡昹攳㌰〶㡤改づ㈹〹摡搴㘰㡣ㄲ㉦㐶户㈵㡡搱慤愶挱㌷㍦㍢〴㥡戲昰㜶㈶㜱戸挹ㄴ㔳㈸㡥愱㤸ち愱㙥㌰㌱㍡ㄳ慣摢昱㡥挴攸㌸㜲愶㔱㑣㠷昰挴㈸㡦㤸㠹搱㔰㜴㘹挵〱昲〹捥㠴㔰挳㔱搵㌱㉡㐰㌵㘱㡣ち搱愸㘳搴搳ㅦ㠷㈲㌴愶㍢愴㈴㘸㔳㈳㌰㑡扣ㄸ慤㑣ㄴ愳㡢㑤㠳㙦〲㝡ㄴ㌴㘵攱敤㤴㜳戸㜹ㄴ㈷㔰㔴㔰㔴㐲愸愵㈶㐶捣换ㄴ扣㈳㌱慡㈶㘷㍥挵〲〸㑦㡣ㄶㄱ㌳㌱ㅡ㡤㉥慤㌸挰㘲㠲㈷㐱愸戱愸敡ㄸ㥤㡣㙡挲ㄸ㉤㐱愳㌹㈰挵㌹㡡㥦㡡搶㜴㠷ㅣ㝦㤰愴㑤ㅤ㠵㘱攲〵㘹㔱愲㈰㉤㌴つ扥ㄹ昶昱搰㤴㠵户㜳ㅥ㠷㍢㥦攲〲㡡愵ㄴ换㈰㔴㠵〹搲㌱㘰昱〳㐹㈴㐸换挹戹㠸㘲〵㠴㈷㐸㉢㠹㤹㈰ㅤ㡤㉥慤㌸挰㈵〴㔷㐳愸㕣㔴㜵㤰搶愰㥡㌰㐸㤷愲㔱㙦㐸㠷昹攳㜰㌹ㅡ搳ㅤ㔲ㄲ戴愹㠹ㄸ㈵㕥㡣昲ㄲ挵攸㜸搳攰扢㠵㌰ㄹ㥡戲昰㜶搶㜱戸敢㈹搶㔳摣㐰戱〱㐲ㅤ㘳㘲攴扦ㅡ戸㠹㥣㥢㈹㙥㠱昰挴攸㌶㘲㈶㐶摣昶㕡㜱㠰㍢〸摥〹愱愶愲慡㘳戴ㄱ搵㠴㌱扡ぢ㡤㘶㐳敡敡て挴㍤㘸㑤㜷挸㐹搰愶㡥挵㌰昱㠲㌴㌴㔱㤰㠶㤸〶摦㍤㤲㘹搰㤴㠵户昳㈸㠷㝢㡣㘲ㄳ㐵つ挵㘶〸搵摦〴改昱㘴㕣挹攲ㅤ搹㤰戶㤰㔳㑢昱〴㠴㈷㐸㕢㔱つ㍣〵ㄱ攷㜲㘰㍡〶㙢挵〱㥦㐶扢昳っ㠴捡㐳㔵〷敤㔹㔴ㄳ〶敤㌹㌴昲摥㡤敦愳挱ぢ㘸㐸㜷搸㥣愰㑤捤挰〸昱攲搵㌱㔱扣㍡㤸〶摦㑤愱〲㘸慡㘳〲㌲敡搶㑢〸摣愸〹㐸摦搴㥡晥㜴晦晦㈶㄰晦㜵ㄳ㠸搱㤳㠷ㅤ㜶㌳㘳ㄶ㌳㝤㤸㜰戲攸㝥㙣㄰晦㙦晡㉤昶昱ㅥ㍤晤昶㈶㜶㕦搵摥ㅣ㙢㄰愷攸㤷昳㌶昷敥㜷㈸摥㠵昰ㅣ㙢戶改慡㉡㐴㠷㔶㜸㍢敦㤱昴㍥㐴㙡ㄱ慡㜵捦㈵㘱㜷つ㠲㤴挲㝢戵㤹愵㐳挲㐵昹㜸㈰㐷收㝦㔴晥晦㥦搳㐳㈹㜸㉡ちㅥ搸戹愱扡㥤㠰敤㥣㝡〹挴㑥㉣㐷㍦㌱㠲攷㔸ち㠷㠷换㈶㘲敡愳㤲昴㝦㙡搶攷㥦搲㐳㥢㥣敤㜰摡扥㔲て挲挶㔰㝦㥦搸戳攱㝣㑥摤攵攵㈵愵㔱ㅢ㤱挰㠷㤰扣㘵散㍢㘹㝣㡣〶捣㑢㐰㈶㘸㔳戳搰摦㍤㘹〴扥〰戳〱戶ㄷ㌳㌷㤱攸挴搱捣㌴昸敥㐷ㄷ㐳㕢ㄶ摥捥㌷ㅣ昲㕢㡡敦㈸㜶㔰㝣て愱ㅡ㥢㡤摦㝦㔹晢〳㌹㍦㔲晣〴攱搹昸㝦㈶㘶慥㐶收㐰㜹㉢づ昰㉢挱摦㈰㔴〹慡晡挴扡ㄳ搵㠴㈷搶摦搱愸慦搸扡晢㘳昱㈷ㅡ㌱㌷〱㤹愰㑤㤵㘲ㄴ㌷㑥㥥昹㥢㥤㝦㈴㥡㥢㌰つ扥ㅢ敥攵搰㤴㠵户搳㄰搷ㄹ㑥ㅡ〵ㅦ敥㜳搲㈹ㅡ㐱愸ㅦ搱㤵㜳ㄳ㘵㘰昱ㄶ㜱攴㘲㈴㤳㥣挶ㄴ㐱〸㑦㡣㜸捤㘲㘳㌴て㕤㕡㜱㠰愶〴㥢㐱愸ち㔴㜵㡣㥡愳㥡㌰㐶㝢愳搱㕣戱挵戹慣㙤㠱㔶捣㐵㐰晡㠳㈴㙤慡ㄲ挳挴ぢ搲〷㠹㠲戴摤㌴昸㥥㈸愸㠶愶㉣扣㥤㔶ㅣ敥㘰㡡搶ㄴ㙤㈸づ㠱㔰敦㤸㈰搱㔳㠶㙥摦〶昶搶㐳㍢㜲摡㔳㘴㐳㜸㠲搴ㄱ搵㐰㈷㠸搴㉣摥愷挱㜴攰㝣㜴㤶㔰㜵㈶扤ぢ㠴㕡〸㐸㠷敡㔰㔴ㄳ㠶慡㉢ㅡ扤捦㌷昸㜶扤敥㈴㌸愴昹愳㈵㙤㙡ㄱ㐶㡡ㄷ慤慤㠹愲昵愴㘹昰㍤㌸戱ㄸ㥡戲昰㜶晡㜲戸㈳㈹晡㔱昴愷ㄸ〰愱㙡㑣戴晣ㅦ㤴〶㤱㌳㤸㈲〷挲ㄳ慤愱挴戶㐰㉢攲㜴ㄲ晥㐸㥣㠶ㄳㅣ〱愱㤶〰搲㜱ㅡ㠹㙡挲㌸㡤㐲愳搹愴攲散㜷㘳搰㡡㘹〹㐸㝦㤰愴㑤㥤㠲㘱攲〵改戶㐴㐱扡搵㌴昸㥥っ㌹つ㥡戲昰㜶㈶㜱戸挹ㄴ㔳㈸㡥愱㤸ち愱㙥㌰㐱扡ㄳ慣攸戹攵攳挸㤹㐶㌱ㅤ挲ㄳ愴㍣㘲㈶㐸愷愳㥢〴㈹㥦攰㑣〸㜵㈶㈰ㅤ愴〲㔴ㄳ〶愹㄰㡤㈶㐸㜱收㙥㡡搰㡡㜹〹㐸㝦㤰愴㑤㥤㠵㘱攲〵㘹㘵愲㈰㕤㙣ㅡ㝣㡦扥㥣〳㑤㔹㜸㍢攵ㅣ㙥ㅥ挵〹ㄴㄵㄴ㤵㄰㙡愹〹搲㘰戰㘲收㈵挸㤹㑦戱〰挲ㄳ愴㐵愸〶㑥㠴㠸昳㐹改㕣愸㤱愰㉤㘶挷㤳㈰搴昹㠰㜴搰㑥㐶㌵㘱搰㤶愰㔱〷つ㡦攴昸㜶扦㔳搱㡡㜹ち挸〴㙤㡡て昰挴ぢ摡愲㐴㐱㕢㘸ㅡ摡挶㍥敢戳っ㥡戲昰㜶捥攳㜰攷㔳㕣㐰戱㤴㘲ㄹ㠴慡㌰㐱昳捦㌶㉦㈷攷㈲㡡ㄵ㄰㥥愰慤㈴㘶戶慣ぢ愱㕣㠲㜴〹挱搵㄰敡㈲㐰㍡㐸㙢㔰㑤ㄸ愴㑢搱㘸戶慣㌸户㉤㉥㐷㉢㈶㉡㈰晤㐱㤲㌶挵搳㑦扣㈰攵㈵ち搲昱愶挱昷㌰搳㑡㘸捡挲摢㔹挷攱慥愷㔸㑦㜱〳挵〶〸㜵㡣〹搲㘷ち㔶〱㠸ㅣ搱㙦㈲攷㘶㡡㕢㈰㍣㐱扡つ搵挰敤㄰つ㜱搵ㄷ挶挳攵㌸㔶慤挲㈰ㄲ慣㍢搸攱㑥〸戵ㅡ㤰づ搶㐶㔴ㄳ〶敢㉥㌴㐶㍦㕣攵摢慣敥〱〵戳ㄶ㤰晥㠸㐹㥢㕡㠳戱攲㐵㙣㘸愲㠸つ㌱つ扥愷戶㉥㠳愶㉣扣㥤㐷㌹摣㘳ㄴ㥢㈸㙡㈸㌶㐳愸晥㈶㘲晥捤㙡ぢ㌹戵ㄴ㑦㐰㜸㈲戶㤵㤸搹慣㌸㐵㉤㤱㝡㥡攰㌳㄰敡㑡㐰㍡㔲捦愲㥡㌰㔲捦愱㔱㕦㑣挵戹㘷昱〲ㅡ㌱㔳〱改㡦㤱戴愹慢㌰㑡扣ㄸ㜵㑣ㄴ愳づ愶挱昷㔸摡㕡㘸捡挲摢㜹㤳挳扤㐵昱㌶挵㍢ㄴ敦㐲愸㌶㈶㐶晥㡢愹㙤攴扣㐷昱㍥㠴㈷㐶ㅦ㄰㌳㌱扡〶捡㈵㐶ㅦㄱ晣ㄸ㐲㕤〷㐸挷攸ㄳ㔴ㄳ挶攸㔳㌴敡ㄸ昵昰挷攱㜳㌴愶㍢愴㈴㘸㔳敢㌰㑡扣ㄸ㌵㐹ㄴ愳㤰㘹昰㍤㜷户ㅥ㥡戲昰㜶扥攷㜰晦愵昸㠱攲㐷㡡㥦㈰㔴扡㠹㤱晦㥥挵捦攴晣㐲昱㉢㠴㈷㐶㍢㠹㤹ㄸ摤〰攵ㄲ愳㍦〸晥〹愱㙥〴愴㘳戴ぢ搵㠴㌱攲㜳㜸收昰ㄴ㘷㐲㍥ㄹ慤改づ㌹晥㈰㐹㥢扡〹挳挴ぢ搲捦扦㈷戸㉡晦㥦㘹昰㍤㔸挸攷〹戳昰㜶ㅡ㜱戸っ㡡㑣㡡挶ㄴ㐱〸戵〳㕤㜹㔵㝥㈶㔸户攳摤ㄶ㡥㜱㤶ㄹ换㘷挸搹㡢愲㈹㠴㈷㐸捤㠹㙤〱〵㠷愵㕢昱㐷㠲戴て挱ㄶ㄰㡡㕡㕡攳㡤㠵㌵愸㈶っ搲㝥㘸㌴㐱㡡戳㈵戵㐴㙢扡㐳㡥㍦㐸搲愶敥挰〸昱㠲戴㉤㔱㤰晥㘳ㅡ㝣㑦㑥㙥㠴愶㉣摡㝢〸㠷㙢㑢搱㡥愲㍤㐵㌶㠴㝡挳〴愹㈳㔸㘳昰㡥ㅣ挳㍢㤲搳㠹愲㌳㠴㈷㐸㠷㑡〳㠲㠹㈰昱㘱㑣〹㔲㌷㠲摤㈱搴㍤㠰㕡攳㡤㌵ぢ愸㈶っ㔲て㌴挶㍣挱改㍢㜸昷〲㈷摤㈱搳ㅦ㉡㘹㔳昷㘲㥣㜸愱摡㤲㈸㔴㡦㥢㠶搸㐷㐳㔳ㅦ㠰愶搸㠷㕤㘴攱㡡晢搰㥣㘷㍥慤㌱挸㠱愲㐹㘵挵㔵㤵㡤㡡〶㔵㔷㤵て㉢慥挲㠴㐷㐶ㄱ〴㡡搲㘵㍦㜹扥捣搳愹㘳搱攴攲昰〲㑥㜵ㅣ攴㙦挲㥡㥥㥣敡捡慡㜲㜹㡥攷㐰㝦晢㤰昲愳捡慢㠶ㄴ㔷捥㉢挹㕦搴㈶㑥戳㙥㤹㌲㍢㕣㠶〷ㅥ㉢昰摣攳敥㐸攵昳收㠵ぢ攳搸㤸㕢㕥㕤㔱㄰ㅥ㌹攴摦昰挸愴搲て㈴㈵攱㔱ㄷ愵㤲搴㈱㠹㈷㍣㍤㜱攷挳〱挹㜸㍣㐶晤捤㈷敥㌶愳㝦㤲㌳㄰ㅢ㕤ㄲ挶挴㠶㡦㔷㔲敡㠳愸搶扤㜹㜸ㅥ挰㙣〴㜲㝡ㄱ㔲慡戱㑣昳㠴敦挸戲捡攲挲㜰扡愹㡤㉤㉥㙢㙣㡡攳慡慢愲㕡昲ㄷ㌶㌵㉤㜸㝥㘷㕣ㄹ搲㕥㤰㕦㔱昸㙦挸〸ㅣ挳㑢愷㐳〵昰敦敦〵㔹慢㐹㑡摡戱㑢改攲㡥㔳㈴搰㐹愹て愱ㅥ昷㔱㉡㜷㌷㐴挱昳散㉡㈷㑡㌳ㄹ㙡ㄷ㑥㘳㙤㙣㌸扦㑣㌲㤰㕢㔵㌸㈴㍣扦戱㌰挲搸戰戱㠴慥㈴摣㌴扡㉡㔳慢㑥搱愰㤹㤵攵㈵搵㔵攱挶㙥㐹㜶㜰愷㘸㐲戸㈴㥦捦㈱㘷戸愵昱〵㔵㜸㔲摢搵挷㘷㡣晦㍤搹㐱㐴㔲㑣㠶㤴攴㈸㔰挷㠶ㅢ敤〴昷㥤扦㤹㔱㈴戲㐸㕥摦づ㔰㤷㕦挶搷㑤〳㤲㙣挱散㐴て㐳㝤散摣㘹昴㌱搶晢愰㌱昷愲愶昶昹㜷㝤㘴㤳㠳㔶㠶挵昸㡣㙦㘶㤱ㅣ敦昰㈰㍦㔷㌹〵戹摢㤴㘰㐹㙢㔵㜱㐱㝥㐹挹愲挶㐵㈳换ち㑡慡ぢ挳㘳昲㘷㠶㑢散戱扡扣愲昴㕦㤲慦ㄴ㙥晥㍡㔷㜵挴挵〴㘵㈴㤶ㅡ摢挷㥡晦昶攱㉤挹ㄹ挴搳㈹て㜲搰愱㡦㙤㡦愰昲㤷㥦攸㑥㐷愷扤㈲敢ㄱ㘴㐱㉡づ㘹㍥㠸挷㌲㍥摦敡㍥ㄴ㉥㝢㥢㠷㌶愶㝣㑣㌹ㅥ搸㉦昴㐰㈳㡡㌵昴慦搹愷㈴㐵㠱㐰攰敦㥥㔴㄰㉢扣㜶散㌲㝦㌹㐷㠶搷㡥〱扣慥攲搹攵㌱搴㘲㥦㡣昵散ㄸ㜲扥㤷〳㈰㙦摥〶㜹昴搲ㄷぢㄳ㡢慢㑡挲㡤㡡愴㕤捡㘹摣ㅤㄸ捤㠶㐵ㄳ㘷攳攱搲㈱㤹㐵挳㉢㡡ぢ㑢㡡换挲扣昰挰〲ㄲ㉥〲ㅥㄳ㥥㠵愵づ攳换㉢㡢戹㍣㌰戳㘸㘲㐵㝥㔹攵㍣㍥㑣㕣戰㘸慦愸㥡㈴㉢戵〸敢攰戰昳攸㌱㔹づㄶ攵捥㉥㕦㠰㘵昱搵愵㘵挳昳攷㔵晥㉢ㄲ㘵㑥㈵㠸㤰摥愳㤲㔵㜲戲㑡㑢㑥晢扢攷愸㐰づ㉦㍦㈳㑢攲㜸㍤㤰挴〷ㄵ㤳㈹㑣收㌶愱㔴挷慥换愴㤹㜵㈷摣㜵㘹㘲搴挲换戸て扤扢㕦㌱挰挳戱㌳〴㔶㘴っ㠵ㄸ㌱㝣搲挸挸㙡愵晦挳㝡晤搴ㅡ攸慤攳㥣㈰摢㠸扢㌰愲㌹挸㡤昵㜶㐳㡣㥢㤱㈳改㘷㉤㜶㕢㑣㉦ㄲづ㌷㑢㥣㐶㐹㘷㜱ㄸㅥ㕡捦挰㔱〰挷㘰㍣敡㡦㠳㙦㘳㕤攱昵㕣㈹搶㔵㥡戶㥣昲搲搲㝣㙥㘷摣㐶㜳㜱〰て愷挹挵㌵づ㉢㑥ㄱ㠴㙣㡣〶捡㕦〸㈸㝦愱㐰㌸㉦㜳戱㤳㤴愹慢㝣㔶㝥㐵㜱搵散搲攲㠲㌴㔶戸㈰改㕦戱㠱㘲〳㑡㐱㌰敤㑢戶㔲㕣愹挶摥㐷搵捦挲㈳搹㕤昰攱㠱愱㘳昲戱ㄹ㈷换挹㕣晤捤㤵㈴搸㜸攵愸敦っ㠷戶㔴㝣㝡㑢㠲㐲㙤㡡攷㉡っ㐸扡㌳〲っㅣ㤵搴攳㈴攱敤㡣〴挰〲摦㈹戵㄰㜵㍥攲摦㄰㠴昴㌱攵昹㠵挳戰㙥慤扣愲愱昹㠶㠹㌴愴㤷挷㤸㡡㄰ㄷ㜵攴㘰㐵ㄴ㔶㕡捤挷〵㜱㐵ㅡ㠱㕣㉣㤸㐸攱㜲㤰㠰捥㈳昷攲愴搴搴㐶㘹昱挶ㅡ㘹㜵戵㌱㑦扤㝢扦愱㘳愴㑦晦搷㐷昷挶愱㤶㑥昱㥡挲ㄹ〵㜷㥣搱昴改〹㔴改㑦っ㘱っ〹㘳㈱㔲户愲㌱㜶㑦㐹戸〴〲ㅤ㤲㔲㑢戹㌴㈳慤㤴敥攰摡㈳㠰〵ㅢ㔸攲㠱㤰〴ㅡ愵㜱㠹㠴㜳ㄴ㔸捦㍦昷㕣㍦㤴㤳搴㌳㄰㜶㝣㙥ㅡ挶挰㜱ㅣ㝦㍣㠴㝡ㄵ㈰㍦㤹㑡敡㤲㥣〹ㅣ㈲昲愹㐴扤㠶㉡㍦㤹搸㤷㈷㤳晡昸愴㕥㐷ㄳ慦愹㤹扢摤㕤㥦愹㌷挰攳㌵㕡㤲㤳㑢ぢ㌶戳㥢戹㐸㔰㙦愲挲ぢ〵晤㑡㜸㉡㔳㙦㠳挰搳ㄹ㙥㑦搱㔸㡥ㅢ㜳捣㔴敦〰收㜱搳㤹㑣ㄷ摦㐵愹〶㙦㌰敢扢㠱㑥㐵㍦㙥愰摢愴ㄷㄴㅤ㑢㐵愶愲摥㐷挱〶ㄵ㐵ㅢ搴攳挰㜱愶㤱戸㍤㍥㘱㍡〹挷㤳昰〱〸捣扣㤳㠷㥡㥢慣㡦㍤摤㍣挹㥡挱㙥昹散昶つ〸㥥㘴ㄵ〰㠳㔵昶㈳愴晡ㄶ搵扡㤳昵ㅤㄸ昵㑥搶づ㤰㜵戲ち㘹㐱㔴戲扥㐷㕢㝤㤲昵〳㜸扢㐹搶㡦愰㐸戲㘶搱挵㥦㔰慢挱晢㉦㈴㙢づ晡㌱㔹㍦㑢㉦㔸㍡㤷㡡㑣㐵晤㡡㐲㥣㘴㤵搰愵㔲ㄲ㝦㡢㑦㈸㈳愱㥣㠴㥤㈰㐸戲收愱收㈶敢㑦㑦㌷㑦戲㑥㘰户ち㜶㙢〸ㄳ㍣挹㤲慦昳昱㈴㡢㑢㄰敡㑥㤶〳㐶扤㤳㤵づ戲㑥㔶㌵㉤搸っ敢摣㍤慢ㄱ摡敡㤳慣㑣昰㈴㔹㠱〵搰戱㥢ぢㄳ挵〵ㄱ㤲户㠵昴㌶㠸㕡つ〶㜵昳㜶㈲搰扡捦〲㡢㌹〸昲搶〴㕤昱ㅦ昷晡愸㐸㔴攰㉦㤷㑤挴挹摢挹攰㌸㑢㐸攴㤲㡡㌸㠴㔳㐸㌸㤵㠴收㈰㐸摥㑥㐳捤捤ㅢ搷㑦搸㙥㥥扣㥤捥㙥㘷戰㕢㉢㄰㍣㜹㍢ぢㄸ慣㜲㜷戲㠳搱㕣㜷摥㕡㠳㔱敦扣戵〱㔹攷敤㙣㕡戰㤹㠳搹㈳㈲㔷㔸搴㈷㙦敤挰摢捤㑥挶㠵ㄸ㤲慣昳攸㘲㌶㙡㌵ㄸ〹㕥挹㠸昵㌸㘵㉦㐵㍦㈶慢㈳扡攲㍦敥㘲㔲㤱愸挰摦捥㈸搹愰㔲慦㌹捤㕣㐸㤷㤶㤳挸愵ㅤ㜱〸ㄷ㤱戰㠲㠴㐳㐱㤰㘴㕤㡣㥡㥢㉣㉥攴戰摤㍣挹㕡挹㙥慢搸慤㉦〸㥥㘴慤〶〶慢摣㘴ㅤ㠹收扡㤳搵て㡣㝡㈷慢㍦挸㍡㔹㙢㘸挱㘶づ㘶㤳㌵〰㙤昵㐹搶㈰昰㜶㤳慣挱愰㐸戲㉥愷㡢㌹愸搵㘰㈴㜸㔵摦㘴㕤㠵㝥㑣ㄶ㤷㤱攰㝦㤲㜳㌵ㄵ㠹ち晣ㅤ㡥㤲つ㉡昵㥡㘴慤愵㑢搷㤰挸㌵㈶㜱〸搷㤲㜰ㅤ〹㈳㐱㤰㘴慤㐳捤㑤ㄶ㔷㤴搸㙥㥥㘴㕤捦㙥敢搹㙤ㄲ〸㥥㘴㙤〰〶慢摣㘴㜱㕤㐸摤挹㥡〲㐶扤㤳挵挵㈵㍡㔹㌷搲㠲捤ㅣ捣㈶㡢㙢㑥敡㤳慣攳挰摢㑤戲愶㠱㈲挹扡㠵㉥㑥㐷慤〶㈳挱慢晡㈶敢㜶昴㘳戲昲搰ㄵ晦昱㔸㍤ㄵ㠹ち晣捤㐷挹〶㤵㝡㑤戲敥愴㑢ㅢ㐹㥣ㄹ㥦㜰ㄷ〹㜷㤳㔰〰㠲㈴敢ㅥ搴摣㘴㜱㘹㡢搵敢㐹搶扤散㜶ㅦ扢㤵㠳攰㐹搶〳挰㘰㤵㥢㉣㉥㔰愹㍢㔹㈷㠰㔱敦㘴㜱㤵㡢㑥搶㠳戴㘰㌳〷戳挹攲攲㤷晡㈴慢ㅡ扣摤㈴㡢㙢㘴㈴㔹㡦搰挵〵愸搵㘰㈴㜸㔵摦㘴㙤㐲㍦㈶㡢ぢ㙢昰ㅦ户摥愹㐸㔴攰敦㘲㤴㙣㔰愹搷㈴㙢㌳㕤㝡㥣挴㤳攲ㄳ戶㤰㔰㑢挲挹㈰㐸戲㥥㐰捤㑤搶愹㥥㙥㥥㘴㍤挹㙥㕢搹敤㍣㄰㍣挹㝡ㅡㄸ慣㜲㤳挵㠵㌲㜵㈷敢〲㌰敡㥤㉣慥戶搱挹㝡㠶ㄶ㙣收㘰㌶㔹换搰㔶㥦㘴㉤〷㙦㌷挹攲㕡ㅤ㐹搶昳㜴㜱〵㙡㌵ㄸ〹㕥搵㌷㔹㉦愱ㅦ㤳挵〵㍥昸㥦攴扣㑣㐵愲〲㝦㉦㐱㈹㑥戲㕥愱㑢慦㤲挸搵㍦㜱〸慦㤱昰㍡〹㙢㐰㤰㘴扤㠱㥡㥢㉣慥昵戱摤㍣挹㝡㤳摤摥㘲户㜵㈰㜸㤲昵づ㌰㔸攵㈶敢㝡㌴搷㥤㉣㉥攷愹㜷戲戸散㐷㈷敢㕤㕡戰㤹㠳搹㘴㙤㐰㕢㝤㤲㜵ㄳ㜸扢㐹ㄶㄷつ㐹戲摥愳㡢户愰㔶㠳㤱攰㔵㝤㤳昵〱晡㌱㔹户愱㉢晥㈷㌹ㅦ㔲㤱愸挰摦㍢㔰戲㐱愵㕥戳㘷㝤㐴㤷㍥㈶㤱换㤰攲㄰㍥㈱攱㔳ㄲ㌶㠲㈰挹晡っ㌵㌷㔹㕣㜳㘴扢㜹㤲昵㌹扢㝤挱㙥㡦㠲攰㐹搶㔷挰㘰㤵㥢㉣慥ㅣ慡㍢㔹㥢挰愸㜷戲㙡㐰搶挹晡㥡ㄶ㙣收㘰㌶㔹㥢搱㔶㥦㘴㙤〱㑦㤲ㄵ昸ㄶ㍡戰㜲㠸〶晢㍥㈲搷〲㤳㝣㝤㐷㉦戹㤰愹〶㠳㠱㔹摦㝣晤ㄷ晤㤸慦慤攸㡡晦㜸㠲㠴㡡㐴〵晥㍥㡤㤲㡤㉢昵㥡㝣晤〸㡥昳ㄳ㠹㕣〱ㄵ㠷昰㍦ㄲ㝥㈶攱㔹㄰㈴㕦扦愰收收㡢㙢㥥㙣㌷㑦扥㝥㘵户摦㈰㔲摦〴攱㉦慣㕢㤱改ㅡ昷戶戹摣挵㡢摣㈵捦㉣昲摥ㄴ㙦㕡㘴敥㡥㝢敥㠱挷㘰㜲昷〸㜳㤷晦愲㍢摣っ扥戹扤晤㝦戸㘷つㄵ敥㈶捦㈵㈹㝡晢摡㠹㠰㌷户摦㘰㤷㠵攸㔴㔵ㄴ捦慣收㡣扦㡣捡㔹㤹㤴挸㑣戶攲㌲ㄶ搹攴㝥㐷㍦昵㉥㙡㌵攴㈹愵㌷戹㍦㤹㍥㤹㌶挴㔸昲昲㑣㌶〱㤱ㅢㄹ㙡ㅢ㑡㙣㜶㜶㔱〹扢昳捤挵㉦㜶戳㘰㔷戳戹昱敥扥挳㈹㔱昵㝥㝣㐲㌲〹つ㈰㔲户㠳㄰㍢㑦ㅡ扤㤲〴㑦〰㌸㔰㥤㈲摦㥢捡慦㐰㐹挳户㠹挸㜷愷愴捡㠴㘲㈳捦㜷㥥〴昴搷㥤愴愱て㑡愵㤵㠱㕣捣㌸㠷ぢ搳昵戶挵〹㍣晡㤸㡣攱㤳搳〲戱敢敡㝣挳㔲㐵㙥㔸㔶扢愸〳㘱㐲〰㕦挵㥡㤴捥愷㐲愰㍦て慢㍣㌶〳挴㜳㐸扢昰㐷㕥改改㑥〰ㄴ㍣㍦昳戱挷㙦㐱昴〴㘵㐳㤴㥤㌴〸昵つ〸㥥攳㕢㍡㐹㥥攳ㅢㄷ㙣搴㝤㝣晢づ㡣㝡ㅦ摦戸敡㐳ㅦ摦ㅡ搱㠲捤ㅣ捣ㅥ摦扥㐷㕢㝤㡥㙦㕣ㄵ戲㥢㤳ㄱ搷㡣挸㤶搶㤸㉥晥㠴㕡つ㐶㠲㕦㝡㑢ㅢ敥㙥㘹㠹㈶愸㥢愰ㅦて㙥㍦愳㉢晥攳㔹㉥㉡ㄲㄵ昸换㤵㈶戵愸挴㑣敡㌶〵挷㘹㐶㈲㔷愱挴㈱㌴㈷㘱㙦ㄲ㜶㠲㈰〷户㝤㔰㜳て㙥㕣㜳㘲扢〱户㕢㜱ぢ㤴㥤㝤㈱㔴㐳散ㅥ㥥㘴敤㑦㤲㈷㔹㕣㌹㔲㜷戲ㅣ㌰敡㥤㉣㍥㜱慢㤳搵㤲ㄶ㙣收㘰㌶㔹㡤搰㔶㥦㘴㜱㜹捡㙥㤲搵ㄸㄴ㐹搶㐱㜴㌱㠸㕡つ㐶晡ぢ挹㍡ㄸ晤㤸慣㈶攸㡡〸㘲㕤〸ㄵ㠹ち晣攵㤲㤷㕡㔴㘲㤲搵〶ㅣ攷㄰ㄲ戹ㅣ㈶づ愱㉤〹敤㐸攰〲ㄹ㐹㔶㝢搴摣㘴戵昰㜴〳㙥㤳㤵捤㙥ㅤ搸慤ㄵ〸㥥㘴㜵㈲㐹㈷换改㡣㌲㉤收㉡㤶扡ㄳ搶ㅡ㡣㝡㈷慣つ挸㍡㘱㕤㘸㐵㔴挲づ㐱ㅢㄳ㌶扥敢换搷㝦㍦慢昳㐰ㄴ昱摡㜱㑡搳㙥ㅤ昷㕤㝢晤㠳㤸扤搰挷搷㜶攰改愳㝢㔷ㅡ㔹昷捤㐹挵㌵㌵㤲扢㙥㈰慢㙣搴㙡愸搶敥㘸㠷〱慤㝢づ戰〷〷㐱㈴㍡愲慢攴慥㈷ㄵ㠹ち晣攵ㅡ㥣㕡㔴㘲㜲搷ぢㅣ攷㜰ㄲ扢挴㈷昴㈶愱て〹㠷㠲㈰戹㍢〲㌵㌷㜷摤㍤摤㠰摢摣昵㘵户㈳搹慤㉦〸㥥摣昵㈷挹戳愳㜱㍤㑤摤㜹敢〷㐶扤昳搶ㅦ㘴㥤户〱戴㈰㉡㙦〳搰㔶㥦ㅤ㙤㄰㜸扢搹搱戸愴㐷㤲㌵㤸㉥收愰㔶〳户摣㘴敤晥愸㌸ㄴ晤㤸慣愱攸㉡挹ㅡ㐶㐵愲〲㝦㠷〳慤㐵㈵㈶㔹挳挱㜱㐶㤰挸㐵㐲㜱〸㈳㐹ㄸ㐵挲㐸㄰㈴㔹愳㔱㜳㤳挵㔵㍦戶ㅢ㜰㥢慣㌱㈸㍢㘳㈱ㄴ㔷敦㜸㤲㌵㡥㈴㑦戲戸慥愷敥㘴㑤〱愳摥挹㍡〶㘴㥤慣昱戴㈰㉡㔹㕣㌳㔴㥦㘴ㅤ〷摥㙥㤲挵愵㐵㤲慣㕣扡㌸ㅤ戵ㅡ戸昵ㄷ㤲㌵ㄹ晤㤸慣㍣㜴㤵㘴㑤愱㈲㔱㠱扦昹㐰㙢㔱㠹㐹搶㌱攰㌸㔳㐹攴㘲愵㌸㠴㘳㐹㌸㡥㠴〲㄰㈴㔹搳㔰㜳㤳㔵攴改〶摣㈶㙢㍡扢ㅤ捦㙥攵㈰㜸㤲㌵㠳㈴㑦戲戸扥愸敥㘴㥤〰㐶扤㤳㔵〱戲㑥㔶㍥㉤㠸㑡ㄶ搷㉥搵㈷㔹搵攰敤㈶㔹㕣攲㈴挹㉡愴㡢ぢ㔰慢㠱㕢㝦㈱㔹戳搰㡦挹攲扡㈸㐹搶㙣㉡ㄲㄵ昸扢ㄸ㘸㉤㉡㌱挹㉡〶挷㤹㐳㈲ㄷ㐹挵㈱捣㈵愱㠴㠴㤳㐱㤰㘴㤵愲收㈶㡢㉢愲㙣㌷攰㌶㔹㘵㈸㍢攵㄰敡㍣㄰㍣挹㍡㠱㈴㑦戲捥㐷㜳摤挹扡〰㡣㝡㈷㡢㡢愳㜴戲㉡㘸㐱㔴戲戸㘶慡㍥挹㕡づ摥㙥㤲挵愵㔵㤲慣㙡扡戸〲戵ㅡ戸昵ㄷ㤲戵㄰晤㤸㉣慥挷㤲㘴㉤愲㈲㔱㠱扦㤷〰慤㐵㈵㈶㔹㈷㠲攳㉣㈶㤱㡢戵攲㄰㑥㈲攱㘴ㄲ搶㠰㈰挹㕡㠲㥡㥢㉣慥扥戲摤㠰摢㘴㥤㠲戲㜳㉡㠴㕡〷㠲㈷㔹愷㤳愴㤳攵㥣㠱㌲㉤扥ㅥ㤴扡ㄳ戶ㅥ㡣㝡㈷散〶㤰㜵挲捥愴ㄵ㔱〹摢㠰戶晡㈴散㈶昰㈴㘱㠱戳愱㈳㙡慤ㄵ捤昷捤㕢㜰捤㤷㘴敦ㅣ搰搵㉤愸搵挰㑦㌰㘵昸㝡摣挸㍡摦挴㠲ぢ挵㈴㝢ㄷ㔰㤱愸挰摦㍢㠰搶愲ㄲ㤳扤愵攰㌸换㐸攴敡戱㌸㠴ぢ㐹㔸㑥挲㐶㄰㈴㝢ㄷ愱收㘶㡦㉢挱㙣㌷攰㌶㝢㉢㔰㜶㉥㠶㔰㡦㠲攰挹摥㉡㤲㍣扢ㅡ搷㝡搵㥤戹㑤㘰搴㍢㜳㕣㌰愶㌳㜷〹㉤㠸捡摣㘶戴搵㈷㜳㕢挰摢捤慥㔶ぢ㡡㈴敢㔲扡昸〴㙡㌵㜰敢㉦㈴敢ち昴攳㠶扢ㄵ㕤㈵㔹㔷㔲㤱愸挰摦愷㠱搶愲ㄲ㤳慣慢挰㜱慥㈶㤱ぢ搸攲㄰搶㤲㜰つ〹捦㠲㈰挹扡ㄶ㌵㌷㔹㕣㤲㘶扢〱户挹扡づ㘵㘷ㅤ㠴㝡ㄳ〴㑦戲搶㤳攴㐹ㄶㄷ㥤搵㥤㉣慥㐸慢㜷戲戸㜲㑤㈷敢〶㕡㄰㤵慣㜷搱㔶㥦㘴㙤〳㙦㌷挹攲扡㌷㐹搶㑤㜴昱㝤搴㙡攰搶㕦㐸搶慤攸挷㘴㝤㠰慥㤲慣摢愸㐸㔴攰敦㐷㐰㙢㔱㠹㐹搶敤攰㌸㜷㤰昸㜱㝣挲㥤㈴㙣㈴攱ㄳ㄰㈴㔹㜷愱收㈶㡢敢收㙡㡤㕥攰㌶㔹㜷愳散摣〳愱扥〷挱㤳慣晢㐸昲㈴㡢慢摦敡㑥ㄶ㤷挶搵㍢㔹㕣㐲愷㤳㜵㍦㉤㠸㑡搶㑦㘸慢㑦戲㝥〶㙦㌷挹攲〲㍣㐹搶㐳㜴㤱㉢昱㙡攰搶㕦㐸搶愳攸挷㘴敤㐴㔷㐹搶㘳㔴㈴㉡昰昷て愰戵愸挴㈴㙢ㄳ㌸㑥つ㠹㕣搲ㄷ㠷戰㤹㠴挷㐹搸〵㠲㈴㙢ぢ㙡㙥戲㤲㌱昳㘲扢〱户挹慡㐵搹㜹〲㐲㌵〲挱㤳慣慤㈴㜹㤲㤵㠱收扡㤳㤵〹㐶扤㤳搵ㄸ㘴㥤慣愷㘸㐱㔴戲㠲㘸慢㑦戲㥡㠰户㥢㘴敤〵㡡㈴敢㔹扡搸ㄴ戵ㅡ戸昵ㄷ㤲昵〲晡㌱㔹捤搱㔵㤲昵㈲ㄵ㠹ち晣摤〷㘸㉤㉡㌱挹㝡〹ㅣ攷㘵ㄲ㕢挴㈷扣㐲挲慢㈴㜰㑤㥥㈴敢㌵搴摣㘴戵昴㜴㑢㠵㝥㌳愹晡㍡扢扤挱㙥㠷㠰攰㐹搶㕢挰㑣戲㥣户㔱愶挵㕣ㄱ㔸㜷挲摡㠱㔱敦㠴㜱㔹愱㑥搸㍢戴㈲㉡㘱搹㘸慢㑦挲㍡㠲㈷〹ぢ晣〷㍡愲㔷〸搲㝥摦㈵㐷㈷㜴㤰昴㙤〳㕦㜵㐶慤〶㡥㠲㈹攳搷攳㤲㘳扢〹挶愱攸㉡改晢㠰㡡㐴〵晥㜶〳㕡㡢㑡㑣晡㍥〴挷昹㠸挴敥昱〹ㅦ㤳昰〹〹㠷㠱㈰改晢ㄴ㌵㌷㝤扤㍣摤㠰摢昴㝤挶㙥㥦㐳愴づ〴愱㝥㉢摥ㅡ愲㝢挸戳っ㔱扥㑤愹㐹搱搱搵昹㈵昸扤戰㜱㔸ㄳ㔳㐵攸摦昰っ㜴㡡㕥㤹戴摢㌹㜵㜱攱戸改〷挲戳搸ㄸ㐴捦扦ㅢ摦攴换愳晥摥捡愵昴搴㝤㜶敥摡㔵扦㔱戸㔵㐴㝦㥤ㄳ㤲㠴搴㘱㕦㑡ㅤ㠴㘲ㅤ㉢〱㘲ㄶ昱㔰㔳搳挸㔳换㝣㐶扤㘳〹㙥搱搴㘳㐱挰㤷搸㍡搴㄰㡣㈶ㅢ敢㔷慣㐱ㄹつ㐹攵㈴㔱散㙤ㄲ摦攳攴攸㠰搵㠹㝣戰㍣户㙡㔱〹ㅥ收㘷㤱户㑤㜴㠹㑦㉥敢㘶㤸㔷㕥㤱㠲㐵㤸戱㕦ㅤ攷昶扤ㅦ慡ㅡ㌵㡢昹㕤〷改挶㤶愱戰㈶戵ㄹ㠲㥢戰㝦㜴㍣搹㠷慦挰㌷㌰戱搹搸攲㠲㡡昲捡昲愲慡慣㕣慣㑥挹攲㉦㝤ㄴ㘱㥤搲愰搴扤愰㌱敥㤸㜴㉣愵㡣㍦㡡㌷㥦摦戸㤵㍥户慣㝣㐱㤹㔸㤳㕡挹ㅦ㍣㤱㜸㌵㙣挸㘱戸㝡㐹㕥慤ㄱ㍣挵〷摥愵昱㍢愸〸〰攷㍢㌴ㄲ㈸搷摢㌸㍢㠰㘶〶㐳㝣㙣㥣慦搰㘸㕢ㄸ㘳ぢ㘳㑤㈱㜸ㄴち搴㑤〵晦攸㉢㌴づ㥡㌹㑡攰㝢㔸搳㈴㘷㜰㕥昴慦〲〶晥ぢ㌸〳戰摣散㥡㠰㕦㄰〹晣〰愴㌱㄰捦ㅡ㤴搰㜸愳挵昹ㄱ㡤㑥㉢攸㜳戲㈰搴〴攰㍣攰愴㉢〷搱攵づ挱戱昴㥣㜳㉥㡡摣戸㥤㕦搰㐷㑤㐶㐹㘲昵㉢㙢㈰㤱愸昸㐴戶愰扦〱㜵㈳㜸㉣㔰㠹攰㑥愰㠸㈰ㅦ挱收㉢㌴捤ㄶ昸捣戵㈰挷㥢㐲㌰て㠵㍤ㄳ挱ㄹ搰捣㔱ㅣ㐶搰㘱扣ㅣ㠶㈸㤴㙦昱㕤㠴摡㤱搱ㄶ㐲ㄵ〰搷㌱昹昳户搸㤸ㄴ愲㑤㘲搲〰愷㕥㌵ぢ㌵昱㍥㠵㌵昴㐵㍤㐹昱挱㘷㐱㔳㠱扡㌱㤹ぢ㔴㘲ㄲ〰㡡㤸㤴㤰㡢㔷愸搴ㄶ捡㙣愱摣ㄴ㠲昳㔰搸㌳㌱㌹〱㥡㌹㑡㙣㑣㉡㉣㥥づ㉢攵昷ぢㅤ㝥ㅤ慤慡〲慥㘳昲㠳㉦㈶搵㘸㤳㤸㌴㘶ㄴㄶ愲㈶摥〷㔹㐳㕦搴㤳搴㠹㤰㍣㐸愹ㅤ攸捥㐳〳挰愴㐰ㄳ㔰ㄲ敥敦敡㕢㔰戹捦㐷敦戳㝣㍣㔹昴㌷㐵㘷㌷扡㈷〱㤵攸㌶〳㡡攸昲㜹㘴扥㐲㑢㙣攱ㄴ㕢㌸搵ㄴ㠲愷愱戰㘷愲㝢㍡㌴㜳㤴搸攸㥥㘱昱ㄶ戰㔲㝥摡搱攱㡤㜸㜵ㄶ㜰ㅤ摤㑦㝣搱攵昳挷ㄲ摤㤶攸愳捥㐳㑤扣㍦㠰㌵昴㐵ㅤ㕦昵㘴搱〳㠱扡㌱㔹〶㔴㘲㜲㄰㔰挴攴㐲㜲昱ち㉤户㠵㡢㙣㘱㠵㈹〴㉦㐶㘱捦挴㘴㈵㌴㜳㤴搸㤸慣戲㜸㙢㔸㈹㍦㔵改昴〶㑤慤〶慥㘳昲㡥㉦㈶㝣捣㔷㘲搲㡥㔱戸ㅣ㌵㠹㐹㝢搶搰ㄷ昵㈴挵㠷㙤〵捤〶敡挶攴㙡愰ㄲ㤳づ㐰ㄱ㤳戵攴攲ㄵ扡挶ㄶ慥戵㠵敢㑣㈱戸づ㠵㍤ㄳ㤳敢愱㤹愳挴挶㘴扤挵扢挰㑡昹敤㑤愷㍦㘸㙡〳㜰ㅤ㤳ㄷ㝤㌱攱搳戴ㄲ㤳敥㡣挲㉤愸㠹昷㠷戱㠶扥愸攳㝢㑣㉣摡〳愸ㅢ㤳㍢㠰㑡㑣㝡〲㐵㑣敥㈴ㄷ慦搰㐶㕢戸换ㄶ敥㌶㠵攰㍤㈸散㤹㤸摣ぢ捤ㅣ㈵㌶㈶昷㔹扣て慣㤴ㅦㄳ㜵㠶㠰愶ㅥ〰慥㘳㔲敢㡢〹ㅦ㕡㤵㤸昴㘳ㄴㅥ㐱㑤㘲搲㥦㌵昴㐵㍤㐹㙤戲攸〰愰㙥㑣㙡㠰㑡㑣〶〲㐵㑣㌶㤳㡢㔷攸㜱㕢搸㘲ぢ戵愶㄰㝣〲㠵㍤ㄳㄳ㍥㔱捡㔱㘲㘳戲搵攲㐳㘰愵晣㍡慡㌳ち㌴昵㌴㜰ㅤ㤳〷㝤㌱攱戳愱ㄲ㤳ㄱ㡣挲昳愸㐹㑣㐶戲㠶扥愸㈷愹㤷㉣㍡ち愸ㅢ㤳㤷㠱㑡㑣㐶〳㐵㑣㕥㈱ㄷ慦搰慢戶昰㥡㉤扣㙥ち挱㌷㔰搸㌳㌱攱㠳㥢ㅣ㈵㌶㈶㙦㔹㝣ㅣ慣㤴㕦㝢㜵挶㠳愶摥〱慥㘳㜲扢㉦㈶㝣〴㔳㘲㤲换㈸扣㠷㥡挴㘴㈲㙢攸㡢㍡愶捦㉣㍡〹愸ㅢ㤳て㠱㑡㑣㈶〳㐵㑣㍥㈲ㄷ慦搰挷戶昰㠹㉤昰㜱㐷扥㠲㥦愱戰㘷㘲挲攷㈳㌹㑡㙣㑣扥戰昸戱戰㔲㝥扥搶挱攳㠷㐹敡㉢攰㍡㈶敢㝣㌱昹ㅡ㙤ㄲ㤳攳ㄹ㠵敦㔰㤳㤸攴戱㠶扥愸㈷愹晦㕡㜴〶㔰㌷㈶㍦〰㤵㤸攴〳㐵㑣㝥㈴ㄷ慦搰㑦戶昰㍦㕢攰㈳㠵㝣〵㝦㐱㘱捦挴㠴捦㈰㜲㤴搸㤸晣㘶昱㌰慣㤴㥦攳㜵愶㠱愶㝥〷㉥㥥捥昶㝡晡㈷㔰戹㝥㔹㠳㐰戹搷㉦㜳㐰㐹㝣晤㜲〹愸扥敢㤷搰㉥㘸㤲攸㤴攸攸㈴攱攲㤳㉦晤昳搳㉣㈴㕢愴㠱㈹愴〶㔰搸敤㐷㘷昳㌸ㅡ晢㘰昵㐱㠱㉡㔴攱㤴㠶つ㝤㕦㥥ㄳ晤㌱ㅡ㑦慡挹㐷㙥㝥攰づ〴㈸㔳㔷挲散扡㍦ㄵ摢㑥っ㔳昴愷攲愶㐰㥣㌲〶戴ㅣ㈲㍤搴㄰搶挰㕦㕦昰搳㉣㕥㐹㙥㈱ㄹ〵㄰㉡ㅤ戸摥㈰捦昷㙤㤰㡤搰㈶ㅢ攴〲昴㔱㡤㔱㤳㌴㉤㘴つ㝤㌹㡣㙡㘲搱㐵㐰摤つ㜲㉦愰ㄲ昲ㄳ㠱㘲㠳㙣㡡㍡㕦愱㘶戶搰摣ㄶ昶㌶㠵㈰㥦〰摢㌳ㅢ㘴ぢ㘸㡥ㄷ㤳㝤㉤扥〴㔶㍡㜳㘰㥦㔳っ愱昶〷慥㘳㜲㡡㉦㈶㉤搱㈶㌱㌹㥤㔱㌸〸㌵㠹挹ㄹ慣愱慦挴攴㘰㡢㥥〹搴㡤㐹㙢愰ㄲ㤳戳㠰㈲㈶㙤㔰攷㉢㜴㠸㉤戴戵㠵㜶愶㄰㙣㡦挲㥥㠹〹ㅦ捦㡡ㄷ㤳づㄶ㍦て㔶捡㙦ㅥ㍢攵㌰㔲㜵〲慥㘳㔲攵㡢㐹㘷戴㐹ㄴ㤶愱て愶扢攵慤扡〰㤵㐸㕤〸㔴㜵戳㥣攵慣㠱㠳㍦㤸戰〳㉡㍢昹㍣㈸戵㍢戹挳㐹〹捥㍦愸㌲愰扥晤㔹昵戰慡㔶㐲㠷ㅢ摥㥥㐰㈵扣慢㠰㈲扣扤㐴〹㌰㍥ㅦ挵㔷愸户㉤昴㌱㠵攰ㄱ㈸散㤹昰昶㠵收㜸攱㍤搲攲㤷挲㑡昹㌹㘸愷ㅡ戶愹晥挰㜵㜸挳扥昰づ㐰㥢〴昲㑡昴㔱㠳㔱㤳㘰㕦挵ㅡ晡捡㈶㌷搴愲㔷〳㜵㘳㌲っ愸挴㘴㉤㔰挴㘴㌸敡㝣㠵㐶搸〲㥦㌹ㄲ㘴㤴㈹〴㐷愳戰㘷㘲㌲〶㥡攳挵㘴慣挵搷挱㑡昹㙤㙢㘷㌱㙣㔲攳㠰敢㤸ㅣ敢㡢挹㜸戴㐹㑣㌶㌰ち戹愸㐹㑣㙥㘴つ㝤㈵㈶㤳㉤㝡ㄳ㔰㌷㈶㝣晡㐷㘲㜲㌳㔰挴攴ㄸ搴昹ち㑤戵㠵㘳㙤攱㌸㔳〸㑥㐳㘱捦挴㘴㍡㌴挷㡢挹昱ㄶ扦ㅤ㔶㍡愷挳㍥攷㌴〸㌵〳戸㡥挹㌸㕦㑣昸㘴㡦挴攴㉥㐶愱㄰㌵㠹挹摤慣愱慦挴㘴㤶㐵敦〱敡挶㘴㌶㔰㠹挹扤㐰ㄱㄳ㍥㔰挳㔷㘸㡥㉤捣戵㠵ㄲ㔳〸㤶愲戰㘷㘲㔲〶捤昱㘲㔲㙥昱〷㘱愵晣昶戸㜳づ㡣㔴㈷〰搷㌱ㄹ攲㡢㐹〵摡㈴㈶㡦㌲ち搵愸㐹㑣ㅥ㘳つ㝤㈵㈶ぢ㉤扡〹愸ㅢ㤳㐵㐰㈵㈶㌵㐰ㄱ㤳ㄳ㔱攷㉢戴搸ㄶ㑥戲㠵㤳㑤㈱戸〴㠵㍤ㄳ㤳㔳愰㌹㕥㑣㑥戵㜸㉤慣㤴摦㔲㜷昸㤵换敡㜴攰㍡㈶㝤㝣㌱㌹〳㙤ㄲ㠵愷搰挷㍤㕣㥦〹㔴㈲昵㌴㔰㜵㡥攵㍣挳ㅡ㌴愲㡥慦㥦戶攸戳㐰摤㐸㕤〰㔴㈲昵ㅣ㔰㐴㙡㈹戹㜸㠵㤶搹挲㠵戶戰摣ㄴ㠲ㄷ愱戰㘷㈲戵〲㥡攳㐵敡㘲㡢扦〴㉢攵ㄷ攳ㅤ㝥敦戲㕡〵㕣㐷慡戳㉦㔲㤷愰㑤㘲昲ㅡ愳㜰㈹㙡ㄲ户搷㔹㐳㕦搹㝡慥戰攸ㅢ㐰摤㤸㕣〹㔴㘲昲㈶㔰挴攴㉡搴昹ち㕤㙤ぢ㙢㙤攱ㅡ㔳〸昲搱㡢㍤ㄳ㤳敢愰㌹㕥㑣搶㔹晣㕤㔸改㕣づ晢㥣换㈰搴㝡攰㍡㈶〷晢㘲㜲〳摡㈴㈶敦㌳ち昲㠸〴晢㙤㘷つ〵㠹挹慤攰㐸愴㍥〰敡挶攴㌶愰ㄲ㤳て㠱㈲㈶户愳捥㔷攸づ㕢戸搳ㄶ㌶㥡㐲昰㉥ㄴ昶㑣㑣敥㠶收㜸㌱戹挷攲㥦挲㑡攷ㅡ搸攷慣㠵㔰昷〱搷㌱搹挷ㄷㄳ㍥攱㈰㌱昹㤲㔱㜸〸㌵昱晥㉢搶搰㔷㘲昲愸㐵扦〶敡挶攴㌱愰ㄲ㤳㙦㠰㈲㈶㥢㔰攷㉢㔴㘳ぢ㝣㤲㐰㤰挷㑤㈱戸〵㠵㍤ㄳ㤳㕡㘸㡥ㄷ㤳㈷㕣ㅣ㔶㍡㌷挰ㅣ㘷㍤㠴摡ち㕣挷㈴挳ㄷ㤳愷搰㈶㌱昹〹㝤搴戳愸㐹㑣晥挷ㅡ晡㑡㑣㕥戰攸捦㐰摤㤸扣〸㔴㘲昲ぢ㔰挴攴㈵搴昹ち扤㙣ぢ慦搸挲慢愶㄰㝣つ㠵㍤ㄳ㤳搷愱㌹㕥㑣摥戰昸敦戰搲攱㔷ㄸ㍢户㐰愸户㠰敢㤸㈸㕦㑣摥㐶㥢㐴㠱捥扡㐷摥㜷㠰㑡愴ㄴ㔰戵捤㜲㤲㔹㠳㐶搴㤳搴㜶㡢㌶〰㡡晦昲づ昱昶戹㐴㉡〵㄰㈲昵㈱戹㜸㠵㍥戲㠵㡦㙤攱ㄳ㔳〸㝥㡡挲㥥㠹搴㘷搰ㅣ㉦㔲㥦㕢㍣つ㔶㍡㜷挱㍥㠷摦㤶慣扥〴㉥搱㘸㐴㠷㠸攰ㅤ晡ち愸昸㤴愱㝤晡捥搶㌳搹扢㌱㐵㤰㈲㐴搱㠴㘲㉦㠸捣昴搴ㅤ㈰昶㑤晣扤戵㥥㝢㜳ㅤ㜱㠷ㄸ摦捡ㄷ㉥挴搷㘲攱㤷换慢ㄶつ㉤慢慡攰ㄳ挷㐹つ昰戵㔸㝡ㄱ㕢㑡昲ㄱ㝦㑦ㄷ㍦摣昳摢攴昸㑥晤收搷㕤扢晥て㝡ㄸ㤰挸挷㝤㙡㍣〸㙦愷ㄹㅣ㔶㍦挲摤㌶慣扤㐰昱㈲挵㑢㄰敡㜳っ昹㉥㤶挰昹㝥㌵昹㌳搳攰晢㘵改㕦愰㐹昲戰ㅦ昴昲㈵㜹昸ㄵ愸攴㘱㝦㠶㌷ㄸ晡捤搶㕢愲敥ㅣ㐰㜱㈰挵㐱ㄴ㔹ㄴ慤㈰㌲搳搵㑥㄰㤹ぢ昵ㅥ〶㘴〰挴收搶㘸㔴扢〰户挱〰戱㌶扦㥤挸收户㑣㠳敦㤷㥥攵㘶㈰㌵㘵㐳㉦㕦㘲㌳㙦ち㡡捤ㅤ㘸㑡㌰挴摢㠱㔲敦㠸扡搳㠹愲㌳㐵ㄷ㡡㐳㈹扡㐲挰㘶摥㈱ㄴ㥢㕦昴摡摣ㅤ㡤㉡ㅤ㑤昱㙣㝥㈶㤱捤㑦㥢〶摦㉦㉦㌷㠶㈶㠹㜳㙦攸㜵㙤收㑤㍢戱戱て㑤挱㔴㠹慤ㅦ㠱扡搳㤷攲㐸㡡㝥ㄴ晤㈹〶㐰挰收㘶㈰㡡捤㌵㕥㥢〷愱㔱昱㘶㔷㍣㥢ㅦ㑥㘴昳㐳愶挱昷挳挷㜲ぢっ戶㍡挳愱搷戵㤹户挲挴收ㄱ㌴㈵ㄸ㍡搰搶㐷愲敥㡣愲ㄸ㑤㌱㠶㘲㉣挵㔱㄰戰昹㈰㙢昳㐶慦捤攳搱愸㜸㌳㉡㥥捤户㈶戲昹ㄶ搳攰晢㈱㘲戹㐵㐵㥢㈷㐳㉦㕦摣戳㐳敤慤㡤㔳㘸㑡㌰㤴㙤敢挷愰敥㑣愵㌸㤶攲㌸㡡㘹ㄴ搳㈱㘰㜳〷㙢昳㜵㕥㥢昳搰愸扡㈴戰昹慡㐴㌶㕦㘹ㅡ㝣㍦っ㉣户㤰㘰愶ㄳ㠶㕥扥挴收挳慣㡤㐵㌴㈵ㄸ敡㘱敢戳㔰㜷㘶㔳ㄴ㔳捣愱㤸㑢㔱〲〱㥢㝢㕡㥢㔷㝡㙤㉥㐳愳攲捤㥣㜸㜱扥㌰㤱捤换㑣㠳敦㠷㝡攵ㄶて㑣㜵慡愰㤷㉦搹〷晢㕢ㅢ慢㘹㑡㌰㌴挰搶攷愳敥㉣愰㔸㐸戱㠸攲㐴㡡挵㄰戰㜹愰戵昹㑣慦捤㈷愳㔱昱㘶㑢㍣㥢㑦㐹㘴昳ㄲ搳攰晢摤摣ㄱ搰㈴晢攰ㄹ搰敢摡㍣搲摡㜸㈶㑤挱昳㈷戶㝥ㄶ敡捥搹ㄴ攷㔰㥣㑢㜱ㅥ挵昹㄰戰㤹昷㘵㘴ㅦ慣昶摡扣ㄴ㡤㡡㌷㐳攲搹㍣㉦㤱捤攵愶挱昷㍢戶戹搰㈴㌶㕦っ扤慥捤ㄳ慤㡤㉢㘹㑡㌰㌴挹搶㔷愱敥㕣㐲戱㥡㘲つ挵愵ㄴ㤷㐱挰㘶摥㌷ㄱ㥢㡢扣㌶㕦㠱㐶挵㥢ㄵ昱㙣捥㑦㘴昳っ搳攰晢㔹搹攳愱㐹㙣扥ㄶ㝡㕤㥢昳慣㡤搷搱㤴㘰㘸㠶慤慦㐳摤戹㥥㘲㍤挵つㄴㅢ㈸㙥㠴㠰捤扣慦㈱㌶㑦昱摡㝣㌳ㅡㄵ㙦㈶挴戳㜹㐲㈲㥢㡦㌶つ戱㍦敤ㅡ㥡㙤慤戹㤳㠳〶ㄵ㙦ㄷ挸愰攳扣㠳摥㠵挶㘰ㄹ㥡昰㕦慥挲戴㝦㈲昹㌵挳昲ㅡ愸晦愴㤹扦愱㠱㐱捥捥㑢㡦改慡搵挵㠳㔲户㥦ㄲ晢㜳つ扡㠷搵戰㝤㠰慡〴㍤攲搸ㄷ㠸愶㍥挱㡦㑡攴搸㐸搳攰晢改㐱㤹扥㠷㝥攷〱搸捥ㄷ㌳ㄳ攲㌴扥ㅣ挴ㅦㄴ㜷㐳㥣挰㤷晡㐳愸㍢て㔳㍣㐲昱㈸挵㘳ㄴ㥢㈰㤰っ捥改㑢㕣〶㝡攳戲ㄹ㡤㙡㐹㤴捤㤱㡢㤲扥㠹㙣㍥挲㌴昸㝥ち㔰愶搷㘱愶戳ㄵ㝡昹㤲〳㈲愷搹挵挶愷㘸㑡㌰挴〹㜶愹㍦㡤扡昳っ挵戳ㄴ捦㔱㍣㑦昱〲〴㙣收㥣扢搸摣捤㙢昳㑢㘸㔴攷㈵戰戹㔳㈲㥢㍢㥡㠶搸㕦收ぢ㜱晡㕢慣㜹㠳㈳扦挹㤱ㅢ慢ぢ〱捡㥥昰ㄶ敡㝣㐹昰㌹ぢ㉥搴户挹ち㠶㔶摡晡㍢散晡㉥挵㝦㈸戶㔱扣㐷昱㍥〴ㅣ㔹〵愲㌸㤲攵㜵攴〳㌴㉡㑥㈹㐷㌶㤸㐸昰昷㑦攴挸㝥愶挱昷愳㜹㌲搱っ㔳㥤捦愰㤷㉦戱㤹ㄳ捥㘲昳攷㌴㈵ㄸ扡摡搶扦㐰摤昹㤲攲㉢㡡慦㈹扥愱昸ㄶ〲㌶慦戵㌶㌷昱摡扣〳㡤㡡㔳扥昱㙣捥㐸㘴㜳㈳搳攰晢つ㍢㤹〸㠶愹捥晦愰㤷㉦戱昹㐶㙢攳捦㌴㈵ㄸ扡挹搶㝦㐱摤昹㤵攲㌷㡡㥤ㄴ扦㔳晣〱〱㥢㙦戶㌶㈷㝢㙤摥㠵㐶㜵㝢〲㥢晦昸㈵挱㤵昷敦愶挱昷㤳㜲㌲㔱ぢ㔳㥤㔴㍥㔸㡣㤷搸㝣户戵㌱〰ㄴ㌶摦㘳敢つ㔱㜷搲㈸ㅣ㡡㜴㡡㐶ㄴㄹ㄰戰昹㕥㙢昳てㄸ搰扤昲㙥㡣㐶挵㈹搳㜸㜱晥㌶㤱捤摦㤸㠶戶戱扦攸㈶ㄳ愹㌰搵㘹〶扤㝣㠹捤㡦㔹ㅢ㥢搳ㄴ捣㘳搸晡摥愸㍢晢㔰戴愰搸㤷㘲㍦㡡晤㈱㘰㜳㡤戵昹㘳慦捤〷愰㔱㜱㑡㌳㥥捤敦㈷戲昹㍤搳㄰晢〳㙢愱愷慣㌵慤㌹㜲ㅢ㡥摣㔸㍤つ㤰戶㍢㠷愰捥㤷㌸昲㡣愵戶㈵㉢ㄸ攲㑣愷㙣昴敤搸戵㍤㐵㌶㐵〷㡡㡥ㄴ㥤㈰攰〸㈷㍦㘵挷㝣搵敢㐸ㄷ㌴㉡捥㌸挶㜳攴㠵㐴㡥㍣㙦ㅡ㝣扦㝢昶ㅡ㌴㠹捤㍤愰搷戵昹㜵㙢㘳㑦㥡ㄲっ㜱㈶㔲㙣敥㠵扡㜳㌸㐵㙦㡡㍥ㄴ㐷㔰昴㠵㠰捤㥣㥣ㄴ㥢㙢扤㌶昷㐳愳攲㡣㘰㍣㥢㌷㈵戲昹㌱搳攰晢ㅤ戲昷愱㐹㙣捥㠱㕥扥攴㐸扥摤摡㌸㠴愶〴㐳㥣㈹ㄴ㥢㠷愲敥っ愳ㄸ㑥㌱㠲㘲㈴挵㈸〸搸捣挹㐳戱昹㕥慦捤㘳搰愸㌸㘳ㄷ捦收㍢ㄳ搹㝣㠷㘹昰晤㉥搸㤷搰㈴㌶㑦㠰㕥扥㘴摢攰㝣㥥搸㤸㑢㔳㠲㈱捥攴㐹㝤㈲敡捥㈴㡡挹ㄴ㔳㈸㡥愱㤸ち〱㥢㌹戹㈷㌶摦攰戵昹㌸㌴慡敦搱ㄴ捦收㙢ㄳ搹㝣㡤㘹昰晤㑣搷㑦搰㈴㌶攷㐳㉦㕦ㄲ㘷捥户㠹㡤㌳㘹㑡㌰挴㤹㌶愹ㄷ愰敥ㄴ㔲㠴㈹㡡㈸㘶㔱捣㠶㠰捤㥣㝣ㄳ㥢搷㜸㙤㥥㠳㐶挵ㄹ慦㜸㌶㕦㥣挸收ㄵ愶㈱昶㔷戳㐲扣㠰ㄲ㙢收㜱攴ㄳ㌸㜲㘳晣㤲㡡㜱愴〲㜵扥㈴昸㥣づㄳ㙡㈵㔹挱㄰㈷挲愴捥慦晣㜶慡㈹收㔳㉣愰㔸㐸戱〸〲㡥㜰㙥㑣ㅣ㌹摢敢挸㘲㌴慡㌴㌴挵㜳攴戴㐴㡥㥣㙡ㅡ㘲㝦搳㉡搴挸㔸㤳ㄹ㑡捤㐰㜱㜷㕦扣挵㐷散挳㤵昲㍢ㄳ㐱㌸㤸㕡挴㐵〱㡤㡡㌴捣ㄹ㈴昹改愲ㄲ㜹愲㍥〳摦扥㕦㌱㌷㕣㌱〶扦㉣㠱敦摣捦㉤㉥㌵捦愳攳ㄷ㈷昸〵㑡昶扢摤ㅤ愹戱㜳愰㘸㕣〵扥散扤㘱搱挸㑡晣㝥㐵㘱㕡改昸晣慡慡㜰㐵搹扦㘱㔹ち搶㌸愴㜰挳挴㕣ㅢ㝦㘹㉡㌹敥昲〲慥ㅢ㠸晤㉥㜸捦㡦㜴㐴攲㘱㝦愴㈵㤹㕦摡晦昷ㄶ愵〴㑥挳㤶㄰昹昵㔵㔹捦㔰㤹慣㤶㈰搳昲攸挱㔷摤昷摤㈵昶㘲㝦㜲捥〰㌷㜰㈶㐴㠳㘱ㄵ〵㑡晣挰昷挵㌸㘷〱搱㙢愰㌶㤳慡㌲敤㈶户挸㙣㜲㥣ㄶ㑤㔷㡤㉤扣搰挰㑤〴收㜴愶㙣愰ぢっ捣摦慣㑣㔷㈱ぢ捦㌷昰㍥〲㜳捡㔳搸搵〶㙥㉦㌰㈷㐱〵慥㌲㜰㌶攱㔴㑥ㄵ挶㠶㤸换㑥㠶搱昶搴〵挵㠵㔵戳〳戳挳挵戳㘶㔷㘱㜹㐹㈳挶㝤搲㘵てつ㑣敡㌱㝤㔰㘸㍦㜴攵づ㤶ㄹ㔲晢愳挸捤摡㘱慣㤲㔵〵㠶昰挷㘶㌹㘳㜳㤱㉦㌶㉢㘲㘲搳ㄲ㝡挴搰㔲㘳愸㡥捤〱ㄶ㉥㌱戰㡥つ愷ㄸ㠵㍤搷挰㍡㌶〷㔹㜸㡥㠱㜵㙣㌸つ㈹散㘲〳敢搸戴戲昰㙣〳㑢㙣ㄴ愷㈴ㄹㅦ搷攳㙣㔴㡣挷ㅤ㔰昴㜸㕣㠴㡥㝥㡦慦愰挷㔷晡㍣扥㉡挶攳㡥搰㈵㔶攵㥢攱戵挷㥤㉣㍣挳挰摡攳捥ㄶ捥㌳戰昶戸㡢㠵㡦㌷戰昶㤸㤳㤸愲㝢扡㠱戵挷㕤㉤㍣捤挰摡㘳㑥㘸㐶㜹摣ㅢ㠰昱戸て㡡昴㌸戰ㅥ收晢昷㠷㘳愱挸ㅦ㠱つ㡣挰㡤扥〸摣ㄴㄳ㠱㈳愰㔷慣㥣㘴捣搱ㄱ攸㙢攱㠹〶搶ㄱ㌸搲挲戹〶搶ㄱ攸㘷攱〹〶搶ㄱ攰㤴愸攸㍥摡挰㍡〲〳㉣㍣摥挰㍡〲㠳〰㐷㐵㘰㌸〰ㄳ㠱ㄱ㈸㝡㜲㝥ㄴ㍡晡㍤扥㥢ㅥ摦攳昳昸摥ㄸ㡦㐷摡攱㐷㥡攱戵挷愳㉣㍣挲挰摡攳搱ㄶㅥ㙥㘰敤昱ㄸぢて㌳戰昶㜸慣㠵㠷ㅡ㔸㝢㝣㤴㠵㠷ㄸ㔸㝢㍣ㅥ㜰㤴挷㤳〱ㄸ㡦愷愰攸昱㜸㌰㍡晡㍤摥㐴㡦㙢㝣ㅥ㙦㡥昱昸ㄸ㍢㝣㍦㌳扣昶㜸慡㠵㡦㌴戰昶昸㔸ぢ昷㌵戰昶昸㌸ぢㅦ㘱㘰敤昱㌴ぢ昷㌱戰昶㜸扡㠵㝢ㅢ㔸㝢㥣〷㌸捡㘳捥愹ㅡ㡦㌹㤱敡昱戸ㄷ㍡晡㍤㝥㤶ㅥ㍦攷昳昸昹ㄸ㡦㘷搹攱扢㤹攱戵挷戳㉤摣搵挰摡攳㘲ぢㅦ㙡㘰敤昱ㅣぢ㜷㌱戰昶㜸慥㠵㍢ㅢ㔸㝢㕣㘲攱㑥〶搶ㅥ㤷〱㡥昲戸ち㠰昱㤸搳戰ㅥ㡦㍢愰愳摦攳㌷改昱㕢㍥㡦摦㡥昱㜸扥ㅤ晥㄰㌳扣昶㜸㠱㠵摢ㄸ㔸㝢扣搰挲慤つ慣㍤㕥㘴攱㠳つ慣㍤㍥搱挲慤っ慣㍤㕥㙣攱㉣〳㙢㡦㑦〶ㅣ攵㌱攷㜳㡤挷㥣挴昵㜸㝣㈰㍡晡㍤晥㠸ㅥ㝦散昳昸㤳ㄸ㡦㌹〱㉣㐷㤷㝤捤昰摡㘳㑥〹ぢ摣挲挰摡攳㜳㉣扣㡦㠱戵挷攷㕡㜸㙦〳㙢㡦捦戳㜰㜳〳㙢㡦捦户㜰㌳〳㙢㡦㤷〲㡥昲㤸戳挱挶㘳㑥〱㝢㍣摥ぢㅤ晤ㅥ㝦㐷㡦㜷昸㍣晥㍥挶攳㔵㜶昸㑣㌳扣昶㤸ㄳ捡攲㜱㠶㠱戵挷慢㉤摣挸挰摡攳㌵ㄶ㑥㌷戰昶昸㔲ぢ㍢〶搶ㅥ㕦㘶攱㌴〳㙢㡦慦〰ㅣ攵昱戵〰㡣挷㥣㐰愶挷㠱㕦㘱扥晦㙣ㄵ㠰㈲㝦〴㜶㌲〲扦晢㈲昰㐷㑣〴㌸ㄹ㉤慥㉡㘳㡥㡥〰愷愷〵㑥㌲戰㡥〰㈷慣〵摥昵戳㥥㜴搱ㄱ攰ㄴ戶挰㝦ㅡ㔸㐷㘰㠳㠵晦㌰戰㡥挰㡤ㄶ晥摤挰㍡〲㌷〳昶㐶㐰摤〹㐰摣㑥㑤昳㝥攳㙣愱攷ㅢ㘷㤳搵㙦搰㈱捥㈷㥤㥡ㄴ戹㜴㙤㠸ㅥ㠱㌴㠸〶㠳㉡㑢攵㈳ㄵ〴扥ㅦ㤵㔷慣㈲㤲ㄴ愷戶㌹㥣㝤㠵ㅥ㐰挵〴晣㐱㌳戲戹〴晣挹㡥ㄱ㜵㜹㥣挱㌱㌲㌹㐶搴攵㜱㘳㈰摥㜱ㅥ㠲㉥㠹捤づ攳慤づ昰挳ㄶ晥捥挰㍡挰㡦㔸昸㕢〳敢〰㍦㙡攱㙦っ慣〳捣㠹㙡搱晤戵㠱摢挳㥢㜴戵挹挲㕦ㄹ㔸〷㜸㌳㘰㙦㠰㐳㕢〱ㄸ㡦㥦㐲搱戳㔳㝤㠱㡥晥㑤慡〵㍤摥搷攷昱㝥㌱ㅥ㍦㙤㠷晦搸っ慦㍤㝥挶挲ㅦㄹ㔸㝢晣慣㠵㍦㌴戰昶昸㌹ぢ㝦㘰㘰敤昱昳ㄶ摥㙥㘰敤昱ぢㄶ㝥摦挰摡攳㤷〰㝢㍤㔶㙦㔸摥㝢㥥敥㘹昸㝥搳㌷㙤挳㌶㡦〲愷つ㍣ぢ扤㠵㈶ㄳ愵户㔱㤴㈸㜱㐷㑣㔶敦㠰敢㡦㔲㍢㜴ち戴㠷㠸摥㉥戲㠱㜸户㡢㜷散㠸慦㥢ㄱ㜵㤴摥戵昰㙢〶搶㔱晡㡦㠵㕦㌵戰㡥搲㌶ぢ扦㘲㘰ㅤ㈵捥愱换㜶昱戲㠱摢换㜶昱扥㠵㕦㌲戰㡥搲〷㠰扤㔱ち㝤〶挰㜸晣㌹㡡㥥敤攲〵㜴昴㝢㝣ㄸ㍤敥攱昳戸㘷㡣挷㕦搸攱㥦㌶挳㙢㡦扦戴昰㔳〶搶ㅥ㝦㘵攱慤〶搶ㅥ㝦㙤攱㈷つ慣㍤晥挶挲㑦ㄸ㔸㝢晣慤㠵㙢つ慣㍤摥〱㌸捡攳晦〱㌰ㅥ晦㡣愲挷攳挷搱搱敦昱〰㝡㍣搰攷昱愰ㄸ㡦㝦戱挳㍦㙡㠶搷ㅥ晦㙡攱㐷っ慣㍤晥捤挲てㅢ㔸㝢扣搳挲てㄹ㔸㝢晣扢㠵ㅦ㌴戰昶昸てぢ㍦㘰㘰敤昱㉥挰㔱ㅥ愷㘲ぢ㌶ㅥ㜳收㥤ㅥ〷㐶挲㝣晦改攵㍥㈸昲㐷㘰㌴戸㠱㌱㄰搱㕢昹㔸㈰摥慤扣㈱㜴换㤶戸搱㤸愳㈳㤰㘶攱㍢つ慣㈳挰㤹㝥㘱摦㘱㘰ㅤ㠱㜴ぢ摦㙥㘰ㅤ〱摥つ㄰昶㙤〶㙥㉦㕢㌹敦て〸㝣慢㠱㜵〴㜸㘷㈰㉡〲捤〰㤸〸㌴㐷搱㤳昳㥢搱搱敦昱ㄴ㝡㝣㡣捦攳愹㌱ㅥ昳ㅥ㠰っ扦摥っ慦㍤摥挷挲搷ㅢ㔸㝢摣挲挲敢っ慣㍤摥搷挲搷ㄹ㔸㝢捣㝢〹愲晢㕡〳㙢㡦昷户昰㌵〶搶ㅥ昳扥㠲搷㘳搵摡昲搶㝡扡昳攸搷挶㌶㕣敤㔱攰ㄴ挰戳搰㈱㘸㌲㔱攲㑤〲㠹㤲㍥晡㕤〱慥㍦㑡㐵攸ㄴ㤸〵ㄱ扤㕤捣〶攲摤㉥摡搹ㄱ㔷㥢ㄱ㜵㤴摡㕢昸ㄲ〳敢㈸昱㈶㠴昸扤捡挰㍡㑡扣㉤㈱昰㑡〳敢㈸昱㐶㠵挰ㄷㅢ戸扤㙣ㄷ扣㜵㈱昰ち〳敢㈸昱愶㠵㌷㑡愱ㅥ〰㡣挷㍤㔱昴㙣ㄷ换搱搱敦㜱〵㍤慥昴㜹㕣ㄵ攳㌱㙦㑦挸昰攷㥢攱戵挷㠷㕢昸㍣〳㙢㡦㝢㕢昸㕣〳㙢㡦晢㔸昸ㅣ〳㙢㡦㜹㥢㐳㜴㥦㙤㘰敤㜱㕦ぢ㥦㘵㘰敤㌱㙦㜹㐴㜹㥣〳挰㜸㍣〴㐵㡦挷㘷愰愳摦攳㈵昴昸ㄴ㥦挷愷挶㜸㍣搴づ扦挴っ慦㍤收敤づ㌱昶㘴〳㙢㡦㠷㕢昸㈴〳㙢㡦㐷㔸㜸戱㠱戵挷扣㐹㈲㑡㑥㌴戰昶㤸户㑤〴㕥㘴㘰敤㌱㙦㤸㐴㜹捣㍢ㅤ挶㘳摥摥昰㜸扣〰ㅤ晤ㅥ㥦㑦㡦㉦昰㜹扣㌴挶攳㠹㜶昸ち㌳扣昶㜸㤲㠵㑦㌰戰昶㤸户㑦挴搸㜹〶搶ㅥ㑦戱㜰戹㠱戵挷挷㔸戸捣挰摡攳愹ㄶ㉥㌵戰昶昸㌸挰㔱ㅥ昳㍥㠹昱㤸㌷㐷㍣ㅥ捦㐵㐷扦挷慢改昱ㅡ㥦挷㤷挶㜸㕣㘰㠷㉦㌲挳㙢㡦ぢ㉤ㅣ㌶戰昶㌸㙣攱㐲〳㙢㡦㜹㍢㐶〲㔱㘰㘰敤昱㉣ぢ捦㌴戰昶㜸戶㠵昳つ慣㍤收捤ㅡ慦挷㡡㜷㔹㐴敢っ㑦㜷ㅥ敤㜸攷㐵ㅡ昲㍣ち㥣敢攰㔹㠸㌷㘱㑣㤴㜸攷㐵愲愴㡦㜶搳挰昵㐷㘹㍤㍡〵㙥㠰㠸㍥摡㙤〰攲㍤摡㔵搹ㄱ愷㤸ㄱ㜵㤴慡㉤㍣搹挰㍡㑡扣戳㈳昶㑤㌲戰㡥搲〲ぢ㑦㌴戰㡥搲㐲ぢ攷ㅡ戸扤ㅣ敤ㄶ㔹㜸㠲㠱㜵㤴ㄶ〳昶㐶㈹昵っ〰昵扥晢挰㝢㔳㝦昳摢愵敥㐰㐸搴㔹ㄸ㡣㍡㥣㍢㔱㐳㔹摥㡡㜳改㌴挳搹㐸づ愷搰㠵㜳㤷㤷㜳㠵攵摣㑤づ㈷㥤㠵㜳㡦㤷戳挱㜲敥㈵㠷搳戲挲戹捦换攱㡣愶㡣㜵㍦㌹昷㕡捥〳㕥づ攷〰㠵昳㈰㌹㥣晡ㄳ㍤て㜹㌹㥣㌵ㄳ捥挳攴㜰戲㑣㌸㡦㜸㌹㙦㕡捥愳攴扣㙤㌹㡦㜹㌹ㅦ㔹捥㈶㜲㍥戱㥣ㅡ㉦㠷㜳ㄹ㌲搶㘶㜲㌸㠵㈱㘳㍤敥攵散戴㥣㉤攴昰㐳扥㜰㙡扤ㅣ㝥㈸愶㥥㜴挵㡦慥愲昱〹戲昹㠹㔵搸㑦愲㠰㜶㥤ㄵ㝥搸ㄳ捥㔶㌶昳㌳㥥㜰㥥昲㜰㠲晣㝣㤴挱づ㉦攳㈷㌵昶㙤戰㕣戵㑤㕥慥㌲㤳㜷㈴戵〴户愵㙡㤰愴摡㠱㈱㕡㥥愶〲㝥〶ㄲ㉤捦愰攰㡥挴㡦て挲㜹㤶捤晣搴㈰㥣攷扣ㅣ㕥㜰ぢ攷㜹㌶昳㍡㕢㌸㉦㜸㌹扣㈴ㄵ捥㡢㙣收㤵愸㜰㕥昲㜲㜸ㄱ㈷㥣㤷搹捣㙢㌷攱扣攲攱〴㜹摤㔳户㔷扣挸ㄱ㉤慦㔲〱慦㙤㐴换㙢㈸戸㕥昱戲㐰㌸慦戳㤹㔷〳挲㜹挳换攱㠹㔴㌸㙦戲㤹攷㑦攱扣攵攵昰搴㈳㥣户搹捣㌳㡥㜰摥昱㜲㜸戰ㄶ捥扢㙣收㌱㕡㌸晦昱㜰㠲㍣扥搵敤ㄵて㘶愲㘵ㅢㄵ昰ㄸ㈶㕡摥㐳挱昵㑡㜶㘳敥挱敦㥢㘶㔲㐲摣㥤㜹搸㜴戶愳攰㝣㐰昱㈱挵㐷ㄴㅦ㔳㝣㐲昱㈹㐴愶愳㘴㌷㈷晢㌳搴搹㕦㜴㜰㜷ㄷㅤ㥦㤳晡〵挵㤷ㄴ㕦㔱㝣㑤昱つ挵户㄰搰㈱㠷〱敡昸づ㜵㔷〷て〷愲㘳〷愹摦㔳晣㤷攲〷㡡ㅦ㈹㝥愲昸ㅦ〴㜴挸㘱㠲㍡㝥㐶摤搵挱挳㠵攸昸㠵搴㕦㈹㝥愳搸㐹昱㍢挵ㅦㄴ㝦㐲㐰㠷ㅣ㐶愸㘳ㄷ敡慥㡥〷㔰ㄱㅤ㐹づ㥡ㄴ㐵㌲㐵〳㡡ㄴ㡡㔴㡡〰〴㜴挸㘱㠶㍡ㅡ愲敥敡攰攱㐶㜴愴㤱敡㔰愴㔳㌴愲挸愰挸愴㘸っ〱ㅤ㜲ㄸ愲㡥㈰敡慥づㅥ㡥㐴㐷㠸搴㈶ㄴ㝢㔱㌴愵㘸㐶搱㥣㘲㙦〸攸㤰挳ㄴ㜵散㠳扡慢㠳㠷㉢搱搱㠲搴㝤㈹昶愳搸㥦愲㈵挵〱ㄴ〷㐲㐰㠷ㅣ挶愸攳㈰搴㕤ㅤ㍣㥣㠹㡥㉣㔲㕢㔱ㅣ㑣搱㥡愲つ挵㈱ㄴ㙤㈱愰㐳づ㜳搴搱づ㜵㔷〷て㜷愲愳㍤愹搹ㄴㅤ㈸㍡㔲㜴愲攸㑣搱〵〲㍡攴㌰㐸ㅤ㠷愲敥敡攰攱㔰㜴㜴㈵戵ㅢ㐵㜷㡡挳㈸㝡㔰昴愴攸〵〱ㅤ㜲㜰愴㡥挳㔱㜷㜵昰㈰㈹㍡㝡㤳摡㠷攲〸㡡扥ㄴ㐷㔲昴愳攸て〱ㅤ㜲昰愴㡥〱愸扢㍡㜸㄰ㄵㅤ〳㐹ㅤ㐴㌱㤸㈲㠷㘲〸挵㔰㡡㘱㄰搰㈱㠷㑥敡ㄸ㡥㍡㜵昰攷换㐲㍣㠴㡡㡥ㄱ愴㡥愴ㄸ㐵㌱㥡㘲っ挵㔸㡡愳㈰愰㐳づ慤搴㌱づ㜵搷づㅥ㘲㐵挷㜸㔲㡦愶㤸㐰㤱㑢㌱㤱㘲ㄲ挵㘴〸攸㤰㐳㉦㜵㑣㐱摤搵挱㐳戰攸㌸㠶搴愹ㄴ挷㔲ㅣ㐷㌱㡤㘲㍡挵昱㄰搰㈱㠷㘶敡挸㐳摤搵挱㐳戴攸㤸㐱㙡㍥挵㑣㡡〲㡡㐲㡡㌰㐵ㄱ〴㜴挸愱㥢㍡㘶愱敥敡攰㈱㕣㜴捣㈶戵㤸㘲づ挵㕣㡡ㄲ㡡㔲㡡㌲〸攸㤰〳㌷㜵㤴愳敥敡攰〱㕣㜴捣㈳昵〴㡡ち㡡㑡ち晥づ㤸㔳㑤㌱ㅦ〲㍡攴挰㑥ㅤぢ㔰㜷㜵昰〰㉦㍡ㄶ㤲扡㠸攲㐴㡡挵ㄴ㈷㔱㥣㑣戱〴〲㍡攴挰㑦ㅤ愷愰敥敡攰〹㐰㜴㥣㑡敡㘹ㄴ愷㔳㥣㐱㜱㈶挵㔹ㄴ㘷㐳㐰㠷㥣ㄸ愸攳ㅣ搴㕤ㅤ㍣㐱㠸㡥㜳㐹㍤㡦攲㝣㡡ぢ㈸㤶㔲㉣愳戸㄰〲㍡攴挴㐱ㅤ换㔱㜷㜵昰〴㈲㍡㉥㈲㜵〵挵挵ㄴ㉢㈹㔶㔱㕣㐲戱ㅡ〲㍡攴戴㐱ㅤ㙢㔰㜷㜵昰昴㈱㍡㉥㈵昵㌲㡡换㈹慥愰戸㤲攲㉡㡡慢㈱㌲㥤㄰㑦㉢挲㕥换㝡㔰昱㠴愲㉦攲晦愷㙦㌸㐸攳戵㘸㔴㍣捤㐸搳昱愶㐹㕦㔴昳挴㈳昰㜴〳敢㡢㙡㥥㡡〴㥥㘶㘰㝤㔱捤㤳㤳挰挷ㄹ㔸㕦㔴昳㜴㈵昰戱〶㙥て扦搲ㄵ㑦㘰〲㑦㌵㜰㌶攱㄰捦㘳㘲搷㡤摡㘸㥥挱㠴㌶挵搰㈲㐶昳扣㈶㑤㤳㑣㤳㌶㥡㘷㍡㠱㈷ㅡ㔸ㅢ捤㜳㥦挰戹〶搶㐶昳㙣㈸昰〴〳㙢愳㜹㝥ㄴ昸㘸〳户ㄷ愳㜹挶ㄴ㜸扣㠱戵搱㍣㜱㡡㕤ㅢ戵搱㍣㘵ち敤㈸㐳㡢ㄸ捤ㄳ愹㌴㡤㌱㑤摡㘸㥥㕡〵ㅥ㙤㘰㙤㌴㑦戶〲㡦㌲戰㌶㥡愷㕦㠱㐷ㅡ㔸ㅢ捤ㄳ戲挰㈳っ摣㕥㡣收㈹㕡攰攱〶搶㐶昳㑣㉤㜶㍤愴㡤收㌹㕡㘸㐳つ㑤ㅡㅦ㐱愳攲㤹㕢㥡㜲㑣㤳㌶㥡攷㜲㠱〷ㅢ㔸ㅢ捤戳扢挰㠳っ慣㡤收昹㕥攰㠱〶搶㐶昳ち㐰攰〱〶㙥㉦㐶昳㥡㐰攰晥〶搶㐶昳搲㐰散摡愲㡤㑥挲ㅦ愱ㅤ㘹㘸㤱㐸㉢摢㜴㠴㘹搲㐶㈷㕢戸㡦㠱戵搱つ㉣摣摢挰摡攸ㄴぢㅦ㙥㘰㙤㜴慡㠵㝢ㄹ㔸ㅢㅤ戰㜰㑦〳㘷换㌶摤㄰戰搸昵ㅣち搸ㄱ搳㉣敤㌰㐳㡢ㄸ敤搸愶㙥愶㐹ㅢ㥤㙥攱慥〶搶㐶㌷戲昰愱〶搶㐶㘷㔸戸㡢㠱戵搱㤹ㄶ敥㙣㘰㙤㜴㘳ぢ㜷㌲㜰戶ㄸㅤ〴㉣㜶扤㡥〲㡣づ㔹㕡〷㐳㡢ㄸ摤挴㌶戵㌷㑤摡攸扤㉣摣捥挰摡攸愶ㄶ㙥㙢㘰㙤㜴㌳ぢㅦ㘲㘰㙤㜴㜳ぢ户㌱戰㌶㝡㙦ぢ户㌶㜰戶ㄸ扤て㘰戱敢㍤ㄴ㘰㜴ぢ㑢㙢㘵㘸ㄱ愳昷戵㑤〷㤹㈶㙤昴㝥ㄶ㍥搰挰摡攸晤㉤㝣㠰㠱戵搱㉤㉤摣搲挰摡攸〳㉣扣扦㠱戵搱〷㕡㜸㍦〳㘷㡢搱〷〱ㄶ扢㍥㐳〱㐶㘷㔹㕡ぢ㐳㡢ㄸ摤捡㌶敤㙤㥡戴搱〷㕢戸戹㠱戵搱慤㉤摣捣挰摡攸㌶ㄶ㙥㙡㘰㙤昴㈱ㄶ摥换挰摡攸戶ㄶ㙥㘲攰㙣㌱扡ㅤ㘰戱㙢〷ち㌰扡扤愵〵つ㉤㘲㜴戶㙤捡㌴㑤摡攸づㄶ捥㌰戰㌶扡愳㠵ㅢㄹ㔸ㅢ摤挹挲改〶搶㐶㜷戶戰㘳㘰㙤㜴ㄷぢ愷ㄹ㌸㕢㡣㍥ㄴ戰搸昵㉢ち㌰扡慢愵〵っ㑤ㅡ㜷〲㔵摤㙣㔳㡡㘹搲㐶㜷户㜰〳〳㙢愳て戳㜰戲㠱戵搱㍤㉣慣っ慣㡤敥㘹攱㈴〳㙢愳㝢㔹㜸搷㑦晡晣㥣㉤㐶ㅦづ㔸散㑡挶敡㝢ㄸ摤摢搲晥㌰戴㐸愴晢搸愶㥤愶㐹ㅢ㝤㠴㠵㝦㌳戰㌶扡慦㠵㝦㌵戰㌶晡㐸ぢ晦㘲㘰㙤㜴㍦ぢ晦㙣㘰㙤㜴㝦ぢ晦捦挰搹㘲昴〰挰㘲㔷㈳㙤昴㐰㑢晢搱搰㈲㐶て戲㑤晦㌵㑤摡攸挱ㄶ晥摥挰摡攸ㅣぢ敦㌰戰㌶㝡㠸㠵扦㌳戰㌶㝡愸㠵扦㌵戰㌶㝡㤸㠵扦㌱㜰戶ㄸ㍤ㅣ戰搸搵㑣ㅢ㍤挲搲扥㌲㌴㘹摣ㅢ㡤㙡愴㙤晡挲㌴㘹愳㐷㔹昸㜳〳㙢愳㐷㕢昸㌳〳㙢愳挷㔸昸㔳〳㙢愳挷㕡昸ㄳ〳㙢愳㡦戲昰挷〶捥ㄶ愳挷〱ㄶ扢づ搰㐶㡦户戴てつ㉤ㄲ改愳㙤搳㜶搳愴㡤㥥㘰攱昷つ慣㡤捥戵昰㝢〶搶㐶㑦戴昰㌶〳㙢愳㈷㔹昸㍦〶搶㐶㑦戶昰扢〶捥ㄶ愳愷〰ㄶ扢摡㙡愳㡦戱戴户つ㉤㘲昴㔴摢昴愶㘹搲㐶ㅦ㙢攱㌷っ慣㡤㍥捥挲慦ㅢ㔸ㅢ㍤捤挲慦ㄹ㔸ㅢ㍤摤挲慦ㅡ㔸ㅢ㝤扣㠵㕦㌱㜰戶ㄸ㥤〷㔸散㍡㔴ㅢ㍤挳搲㕥㌲㌴㘹散挶捤㈳摦㌶扤㘰㥡戴搱㌳㉤晣扣㠱戵搱〵ㄶ㝥捥挰摡攸㐲ぢ㍦㙢㘰㙤㜴搸挲捦ㄸ㔸ㅢ㕤㘴攱愷つ㥣㉤㐶捦〲㉣㜶昵搶㐶捦戶戴慤㠶ㄶ㠹㜴戱㙤㝡挲㌴㘹愳攷㔸戸搶挰摡攸戹ㄶ摥㘲㘰㙤㜴㠹㠵ㅦ㌷戰㌶扡搴挲㥢つ慣㡤㉥戳㜰㡤㠱戳挵攸㜲挰㘲搷㈰㙤昴㍣㑢㝢捣搰愴㔱㡥搳㈷搸愶㐷㑣㤳㌶扡挲挲てㅢ㔸ㅢ㕤㘹攱㠷っ慣㡤慥戲昰㠳〶搶㐶㔷㕢昸〱〳㙢愳攷㕢昸㝥〳㘷㡢搱ぢ〰㡢㕤愳戴搱ぢ㉤敤㕥㐳㡢㐴㝡㤱㙤扡摢㌴㘹愳㑦戴昰㕤〶搶㐶㉦戶昰㐶〳㙢愳㑦戲昰㥤〶搶㐶㥦㙣攱㍢っ慣㡤㕥㘲攱摢つ㥣㉤㐶㥦〲㔸散捡搵㐶㥦㙡㘹户ㅡ㕡挴攸搳㙣搳捤愶㐹ㅢ㝤扡㠵㙦㌲戰㌶晡っぢ摦㘸㘰㙤昴㤹ㄶ摥㘰㘰㙤昴㔹ㄶ扥挱挰摡攸戳㉤扣摥挰搹㘲昴㌹㠰挵慥㘹摡攸㜳㉤㙤㥤愱㐵㡣㍥捦㌶㕤㙢㥡戴搱攷㕢昸ㅡ〳㙢愳㉦戰昰㕡〳㙢愳㤷㕡昸㙡〳㙢愳㤷㔹昸㉡〳㙢愳㉦戴昰㤵〶捥ㄶ愳㤷〳ㄶ扢挲摡攸㡢㉣敤㜲㐳㡢ㄸ扤挲㌶㕤㙡㥡戴搱ㄷ㕢㜸㡤㠱戵搱㉢㉤扣摡挰摡攸㔵ㄶ扥挴挰摡攸㑢㉣扣捡挰摡攸搵ㄶ㕥㘹攰㙣㌱㝡つ㘰戱慢㑣ㅢ㝤愹愵慤㌰㌴㘹㥣㠷㐶㜵㤹㙤㕡㙥㥡戴搱㤷㕢昸㐲〳㙢愳慦戰昰㌲〳㙢愳慦戴昰㔲〳㙢愳慦戲昰〵〶搶㐶㕦㙤攱昳つ㥣㑤愳㔳搷〲㙥㤳昸㍢㜸㈲㡢㠰搲㐰㜷㑡㜳昱扢㈳㕣づ㤴㕥㍡戴慣扡㔴㝥㥢㈳㔰㥡㍢ㅢ扦㑢搲挴晣㈰㑣㐷㤷戳㤷㡢戸摣挶㉥㈴㝤昶捤㈹㉦㥤㤷㕦㤱㍦戳㈴㑣㑡挷㠸搲收戱㉤挲㑦搱摦搳㤴㜴㜰㘲㠳慤㠱晣ㅡ㥦㌴㔵㙦㘲㥡㘲〷㘷〱㤲挳㤷㡡㤴愴慡慥㐵㤸攴ㄶ挵㐲愶敦㐶搴ㄸ㌸㘷㤱换㜷㑢㥡扦搱㌲㑥㜴ㄹ㙥㐹㌳ㅥ戲㡣挵㉥挳㉤㘹挶㈳㘰挸㤸㈷㜱捣㉤㤶㝦戲换㜷㑢㥡晦㥣㘵㉣㜱ㄹ㙥㐹㌳㕥户㡣㔳㕣㠶㕢搲㡣昷㉣攳㔴㤷攱㤶㌴攳㌳换㌸捤㘵戸㈵捤搸㘱ㄹ愷扢っ户愴ㄹ扦㕡挶ㄹ㉥挳㉤㘹〶㑦㔷攲晢㤹㘰㈸㕥捣㑢扣捦㜲昹㙥㐹昳㜹攵㉣㡣戳㕤㠶㕢搲っ㕥愶ち攳ㅣ㤷攱㤶㌴㠳搷慡㌲收戹㈸㈸㕥㈱ち晦㍣㤷敦㤶㌴㥦㤷㘳挲㌸摦㘵戸㈵捤攰戵㡦㌰㉥㜰ㄹ㙥㐹㌳㜸〱㈴㘳㉥㐵㐱昱戲㐳昸换㕣扥㕢搲㝣㥥攳㠵㜱愱换㜰㑢㥡挱ㄳ慡㌰㤶扢っ户愴ㄹ㍣㝢〹攳㈲㤷攱㤶㌴㠳愷ち㘱慣㜰ㄹ㙥㐹㌳㜸㕣ㄶ挶挵㉥挳㉤㘹〶て㠲挲㔸改㌲摣㤲㘶昰㐸㈸扥慦㐲㈱㤵扢㕥㍤㜶㔷㑥敦晥扤㈷〱搲㤵散扢攸敦㕣㠲戱愸㠸㐷㕤挵㍤㤷㠳攳㉢㌷摣ㄲ昷㐴㡤挹扥挷㍥慢〱戹㝤戸攷改㜶敥㘱扡挴㍤㐹㤷戸挷攸ㄲ昷っ㕤攲ㅥ愰㑢摣搲㜵㐹戶㙤敡㕥〳挸搵捤㉤㕢户㜳ぢ搶㈵㙥愹扡㈴摢㈶晢㕣ち㠸㉦昱㠱㕢愶㙥攷ㄶ愸㑢摣搲㜴㐹戶㉤㔰㥤换〰戹攳㜰换搲敤摣㠲㜴㠹㕢㡡㉥㜱㡢搰㈵㘶㕥㤷㤸㘱㕤㘲㈶㜵㠹戹愳㑡攷㜲ㄴ昸㤲昵搰っ戰㥣敤慥㐰〱换㠸ㄹ㍣愹㕦愹敢㙢㙣晤㉡㕤愷㌳㙣捦っ㠵㘸愳㔰慦搶㑤搴慢㥢ㄴ㤵挹㈶戵ㄶ〵ㅣ㈰㜰㤸㡥㤴㔸㔵㔴㉦㡣㙢㕣㐶愴㈴っづ㈸㡣㙢㕤㐶愴㈴っ㡥㉢㡣敢㕣㐶愴㈴っづ㑡敦㥤㜵㄰㡡〳㐸敤㝡搶愸㑣㙡敢㔹㘳㐷愹摤挰㥡搰愱挱搹㠰ㅡ昳㈶戹㤳㙥㐴㙦昴愲搲㥤攸㑤㕥㔴搴㄰扤搹㠳㠶愸㑥㐲㜶ぢち捥慤ㄴ户㐱㘴㘶㠶愸㔲㕡㙥㈷㜸〷挵㥤扡㠵㙡愵㘵㈳挱扢㈸敥搶㉤㔴㉤㉤昷㄰扣㤷攲㍥㘹㐹愵晡搶㠹㑦扤㜲㌵挰昳㉦㙦ㄳ〶㑡挷攴捦っ㤷㘴㤶收㔴㔷㔶㤵敢㉢㠵捡㔴戹㌶昰㕦㍢散挵㕥ㅤ愳愸改ㅡ愲っ敡愲㝢ㄱ搱挸㌴昱慡攳慦㕥㐱愸㠶戸㠶攰ㅢㄶㅥ㤸搸ㄵ㡥愰慦㈰敡挷搲㤷て㠱晢ㄱ愰〶㘳㜲挷㌸て愰㠰晦挸戹愷㈸㜵挵昴㌰㤰㠱〷㈱ㅡ㑣〲昹㈱ㄴ昰㥦攴㐸㔱㤳㤹㐶㈱㍦㡣㐲㘰攲愰〹挳㠷㑥㜴ㅥ㠹昰㈳㐵捤㘷㥡㠵晦㈸ち㘲挹㘳ㄱ㜲愴愸挹摣ㅣ㠴扣㠹㘴㕡㔲ㄳ㈱㐷㡡㥡捣捤㐶挸㥢㔱戰㤶㍣ㅥ攱㐷㡡㥡捦捤㑡昸㕢㔰㄰㑢㙡㈳攴㐸㔱㤳戹昹〹昹〹㤲㘹挹㤳ㄱ㜲愴愸挹摣㑣㠵扣ㄵ〵㙢挹㔳ㄱ㝥愴愸昹摣㡣㠵晦㌴ち㘲挹㌳ㄱ㜲愴愸挹摣摣㠵晣㉣挹戴攴戹〸㌹㔲搴㘴敥ㄶ㐲㝥ㅥ〵㙢挹ぢㄱ㝥愴㈸晣㈰户ちㅥ㉢昱挸扢㝥〵㤹敦㘸㠴ㄹ㡤㐶㤸戶㘸㠴戹㠹㐶ㄸ晤㘸㠴㈱㡥㐶ㄸ挷㘸㠴㤱㡡㐶ㄸ㡥㘸㠴㍥㐷㈳昴㉡ち㘹昴晦〱㈶㥤〴㑡</t>
  </si>
  <si>
    <t>Max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</si>
</sst>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11">
    <font>
      <sz val="10"/>
      <name val="Arial"/>
    </font>
    <font>
      <sz val="10"/>
      <name val="Arial"/>
      <family val="2"/>
    </font>
    <font>
      <b/>
      <sz val="10"/>
      <name val="Arial"/>
      <family val="2"/>
    </font>
    <font>
      <sz val="8"/>
      <name val="Arial"/>
      <family val="2"/>
    </font>
    <font>
      <sz val="10"/>
      <color indexed="23"/>
      <name val="Arial"/>
      <family val="2"/>
    </font>
    <font>
      <b/>
      <sz val="10"/>
      <color indexed="9"/>
      <name val="Arial"/>
      <family val="2"/>
    </font>
    <font>
      <sz val="10"/>
      <color indexed="10"/>
      <name val="Arial"/>
      <family val="2"/>
    </font>
    <font>
      <sz val="10"/>
      <color indexed="9"/>
      <name val="Arial"/>
      <family val="2"/>
    </font>
    <font>
      <sz val="10"/>
      <color indexed="9"/>
      <name val="Arial"/>
      <family val="2"/>
    </font>
    <font>
      <b/>
      <sz val="10"/>
      <color indexed="9"/>
      <name val="Arial"/>
      <family val="2"/>
    </font>
    <font>
      <sz val="10"/>
      <color indexed="55"/>
      <name val="Arial"/>
      <family val="2"/>
    </font>
  </fonts>
  <fills count="8">
    <fill>
      <patternFill patternType="none"/>
    </fill>
    <fill>
      <patternFill patternType="gray125"/>
    </fill>
    <fill>
      <patternFill patternType="solid">
        <fgColor indexed="56"/>
        <bgColor indexed="64"/>
      </patternFill>
    </fill>
    <fill>
      <patternFill patternType="solid">
        <fgColor indexed="42"/>
        <bgColor indexed="64"/>
      </patternFill>
    </fill>
    <fill>
      <patternFill patternType="solid">
        <fgColor indexed="22"/>
        <bgColor indexed="64"/>
      </patternFill>
    </fill>
    <fill>
      <patternFill patternType="solid">
        <fgColor indexed="18"/>
        <bgColor indexed="64"/>
      </patternFill>
    </fill>
    <fill>
      <patternFill patternType="solid">
        <fgColor indexed="57"/>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14" fontId="0" fillId="0" borderId="0" xfId="0" applyNumberFormat="1"/>
    <xf numFmtId="0" fontId="2" fillId="0" borderId="0" xfId="0" applyFont="1"/>
    <xf numFmtId="164" fontId="0" fillId="0" borderId="0" xfId="0" applyNumberFormat="1"/>
    <xf numFmtId="2" fontId="0" fillId="0" borderId="0" xfId="0" applyNumberFormat="1"/>
    <xf numFmtId="1" fontId="0" fillId="0" borderId="0" xfId="0" applyNumberFormat="1"/>
    <xf numFmtId="0" fontId="0" fillId="0" borderId="0" xfId="0" applyNumberFormat="1"/>
    <xf numFmtId="1" fontId="0" fillId="0" borderId="1" xfId="0" applyNumberFormat="1" applyBorder="1"/>
    <xf numFmtId="164" fontId="0" fillId="0" borderId="1" xfId="0" applyNumberFormat="1" applyBorder="1"/>
    <xf numFmtId="0" fontId="1"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5" xfId="0" applyFont="1" applyBorder="1"/>
    <xf numFmtId="1" fontId="0" fillId="0" borderId="0" xfId="0" applyNumberFormat="1" applyBorder="1"/>
    <xf numFmtId="164" fontId="0" fillId="0" borderId="0" xfId="0" applyNumberFormat="1" applyBorder="1"/>
    <xf numFmtId="9" fontId="0" fillId="0" borderId="6" xfId="3" applyFont="1"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64" fontId="0" fillId="0" borderId="9" xfId="0" applyNumberFormat="1" applyBorder="1"/>
    <xf numFmtId="164" fontId="0" fillId="0" borderId="10" xfId="0" applyNumberFormat="1" applyBorder="1"/>
    <xf numFmtId="164" fontId="0" fillId="0" borderId="14" xfId="0" applyNumberFormat="1" applyBorder="1"/>
    <xf numFmtId="164" fontId="0" fillId="0" borderId="15" xfId="0" applyNumberFormat="1" applyBorder="1"/>
    <xf numFmtId="0" fontId="4" fillId="0" borderId="0" xfId="0" applyFont="1"/>
    <xf numFmtId="9" fontId="1" fillId="0" borderId="6" xfId="3" applyBorder="1"/>
    <xf numFmtId="0" fontId="2" fillId="0" borderId="0" xfId="0" applyFont="1" applyBorder="1" applyAlignment="1">
      <alignment horizontal="center"/>
    </xf>
    <xf numFmtId="6" fontId="0" fillId="0" borderId="0" xfId="0" applyNumberFormat="1"/>
    <xf numFmtId="9" fontId="0" fillId="0" borderId="0" xfId="0" applyNumberFormat="1"/>
    <xf numFmtId="0" fontId="2" fillId="0" borderId="0" xfId="0" applyFont="1" applyFill="1" applyBorder="1" applyAlignment="1">
      <alignment horizontal="center"/>
    </xf>
    <xf numFmtId="0" fontId="5" fillId="2" borderId="3" xfId="0" applyFont="1" applyFill="1" applyBorder="1" applyAlignment="1">
      <alignment horizontal="center"/>
    </xf>
    <xf numFmtId="164" fontId="6" fillId="0" borderId="10" xfId="0" applyNumberFormat="1" applyFont="1" applyBorder="1"/>
    <xf numFmtId="164" fontId="6" fillId="0" borderId="16" xfId="0" applyNumberFormat="1" applyFont="1" applyBorder="1"/>
    <xf numFmtId="164" fontId="0" fillId="3" borderId="0" xfId="0" applyNumberFormat="1" applyFill="1"/>
    <xf numFmtId="2" fontId="0" fillId="0" borderId="9" xfId="0" applyNumberFormat="1" applyBorder="1"/>
    <xf numFmtId="2" fontId="0" fillId="0" borderId="0" xfId="0" applyNumberFormat="1" applyBorder="1"/>
    <xf numFmtId="2" fontId="0" fillId="0" borderId="10" xfId="0" applyNumberFormat="1" applyBorder="1"/>
    <xf numFmtId="0" fontId="0" fillId="0" borderId="0" xfId="0" applyAlignment="1">
      <alignment horizontal="center"/>
    </xf>
    <xf numFmtId="9" fontId="0" fillId="0" borderId="0" xfId="0" applyNumberFormat="1" applyBorder="1"/>
    <xf numFmtId="165" fontId="0" fillId="0" borderId="0" xfId="1" applyNumberFormat="1" applyFont="1"/>
    <xf numFmtId="0" fontId="5" fillId="2" borderId="0" xfId="0" applyFont="1" applyFill="1"/>
    <xf numFmtId="0" fontId="7" fillId="2" borderId="0" xfId="0" applyFont="1" applyFill="1"/>
    <xf numFmtId="8" fontId="0" fillId="0" borderId="0" xfId="0" applyNumberFormat="1"/>
    <xf numFmtId="7" fontId="0" fillId="0" borderId="0" xfId="0" applyNumberFormat="1"/>
    <xf numFmtId="5" fontId="0" fillId="0" borderId="0" xfId="0" applyNumberFormat="1"/>
    <xf numFmtId="5" fontId="0" fillId="0" borderId="10" xfId="0" applyNumberFormat="1" applyBorder="1"/>
    <xf numFmtId="165" fontId="0" fillId="0" borderId="0" xfId="0" applyNumberFormat="1" applyBorder="1"/>
    <xf numFmtId="9" fontId="0" fillId="0" borderId="0" xfId="3" applyFont="1"/>
    <xf numFmtId="0" fontId="2" fillId="0" borderId="0" xfId="0" applyFont="1" applyAlignment="1">
      <alignment horizontal="center"/>
    </xf>
    <xf numFmtId="164" fontId="0" fillId="4" borderId="0" xfId="0" applyNumberFormat="1" applyFill="1"/>
    <xf numFmtId="1" fontId="6" fillId="0" borderId="0" xfId="0" applyNumberFormat="1" applyFont="1"/>
    <xf numFmtId="1" fontId="0" fillId="0" borderId="15" xfId="0" applyNumberFormat="1" applyBorder="1"/>
    <xf numFmtId="2" fontId="0" fillId="0" borderId="15" xfId="0" applyNumberFormat="1" applyBorder="1"/>
    <xf numFmtId="0" fontId="0" fillId="0" borderId="17" xfId="0" applyBorder="1"/>
    <xf numFmtId="0" fontId="5" fillId="5" borderId="0" xfId="0" applyFont="1" applyFill="1"/>
    <xf numFmtId="0" fontId="7" fillId="5" borderId="0" xfId="0" applyFont="1" applyFill="1"/>
    <xf numFmtId="0" fontId="10" fillId="0" borderId="0" xfId="0" applyFont="1"/>
    <xf numFmtId="0" fontId="0" fillId="0" borderId="0" xfId="0" applyFill="1" applyBorder="1"/>
    <xf numFmtId="166" fontId="0" fillId="0" borderId="0" xfId="2" applyNumberFormat="1" applyFont="1"/>
    <xf numFmtId="164" fontId="0" fillId="0" borderId="0" xfId="1" applyNumberFormat="1" applyFont="1"/>
    <xf numFmtId="165" fontId="0" fillId="0" borderId="0" xfId="1" applyNumberFormat="1" applyFont="1" applyBorder="1"/>
    <xf numFmtId="165" fontId="0" fillId="0" borderId="0" xfId="0" applyNumberFormat="1"/>
    <xf numFmtId="166" fontId="0" fillId="0" borderId="0" xfId="0" applyNumberFormat="1"/>
    <xf numFmtId="0" fontId="5" fillId="2" borderId="0" xfId="0" applyFont="1" applyFill="1" applyBorder="1"/>
    <xf numFmtId="0" fontId="7" fillId="2" borderId="0" xfId="0" applyFont="1" applyFill="1" applyBorder="1"/>
    <xf numFmtId="0" fontId="0" fillId="0" borderId="3" xfId="0" applyBorder="1"/>
    <xf numFmtId="0" fontId="0" fillId="0" borderId="5" xfId="0" applyBorder="1"/>
    <xf numFmtId="0" fontId="0" fillId="0" borderId="6" xfId="0" applyBorder="1"/>
    <xf numFmtId="0" fontId="0" fillId="2" borderId="5" xfId="0" applyFill="1" applyBorder="1"/>
    <xf numFmtId="0" fontId="5" fillId="2" borderId="0" xfId="0" applyFont="1" applyFill="1" applyBorder="1" applyAlignment="1">
      <alignment horizontal="center"/>
    </xf>
    <xf numFmtId="0" fontId="5" fillId="2" borderId="0" xfId="0" applyFont="1" applyFill="1" applyBorder="1" applyAlignment="1">
      <alignment horizontal="center" wrapText="1"/>
    </xf>
    <xf numFmtId="0" fontId="0" fillId="2" borderId="6" xfId="0" applyFill="1" applyBorder="1"/>
    <xf numFmtId="0" fontId="0" fillId="0" borderId="0" xfId="0" applyBorder="1" applyAlignment="1">
      <alignment horizontal="center"/>
    </xf>
    <xf numFmtId="0" fontId="10" fillId="0" borderId="6" xfId="0" applyFont="1" applyBorder="1"/>
    <xf numFmtId="164" fontId="0" fillId="0" borderId="0" xfId="0" applyNumberFormat="1" applyBorder="1" applyAlignment="1">
      <alignment horizontal="center"/>
    </xf>
    <xf numFmtId="2" fontId="0" fillId="0" borderId="0" xfId="0" applyNumberFormat="1" applyBorder="1" applyAlignment="1">
      <alignment horizontal="center"/>
    </xf>
    <xf numFmtId="164" fontId="0" fillId="0" borderId="1" xfId="0" applyNumberFormat="1" applyBorder="1" applyAlignment="1">
      <alignment horizontal="center"/>
    </xf>
    <xf numFmtId="0" fontId="10" fillId="0" borderId="8" xfId="0" applyFont="1" applyBorder="1"/>
    <xf numFmtId="0" fontId="0" fillId="0" borderId="2" xfId="0" applyBorder="1" applyAlignment="1">
      <alignment horizontal="center"/>
    </xf>
    <xf numFmtId="0" fontId="2" fillId="0" borderId="5" xfId="0" applyFont="1" applyBorder="1" applyAlignment="1">
      <alignment horizontal="center"/>
    </xf>
    <xf numFmtId="0" fontId="4" fillId="0" borderId="0" xfId="0" applyFont="1" applyBorder="1"/>
    <xf numFmtId="0" fontId="0" fillId="0" borderId="6" xfId="0" applyBorder="1" applyAlignment="1">
      <alignment horizontal="center"/>
    </xf>
    <xf numFmtId="0" fontId="0" fillId="0" borderId="1" xfId="0" applyBorder="1"/>
    <xf numFmtId="0" fontId="2" fillId="0" borderId="18" xfId="0" applyFont="1" applyBorder="1" applyAlignment="1">
      <alignment horizontal="center"/>
    </xf>
    <xf numFmtId="0" fontId="4" fillId="0" borderId="6" xfId="0" applyFont="1" applyBorder="1"/>
    <xf numFmtId="0" fontId="2" fillId="0" borderId="7" xfId="0" applyFont="1" applyBorder="1" applyAlignment="1">
      <alignment horizontal="center"/>
    </xf>
    <xf numFmtId="0" fontId="4" fillId="0" borderId="8" xfId="0" applyFont="1" applyBorder="1"/>
    <xf numFmtId="0" fontId="8" fillId="2" borderId="5" xfId="0" applyFont="1" applyFill="1" applyBorder="1"/>
    <xf numFmtId="0" fontId="9" fillId="2" borderId="0" xfId="0" applyFont="1" applyFill="1" applyBorder="1" applyAlignment="1">
      <alignment horizontal="center" vertical="top" wrapText="1"/>
    </xf>
    <xf numFmtId="0" fontId="10" fillId="2" borderId="6" xfId="0" applyFont="1" applyFill="1" applyBorder="1"/>
    <xf numFmtId="1" fontId="0" fillId="0" borderId="0" xfId="0" applyNumberFormat="1" applyBorder="1" applyAlignment="1">
      <alignment horizontal="center"/>
    </xf>
    <xf numFmtId="0" fontId="5" fillId="2" borderId="5" xfId="0" applyFont="1" applyFill="1" applyBorder="1"/>
    <xf numFmtId="0" fontId="5" fillId="2" borderId="6" xfId="0" applyFont="1" applyFill="1" applyBorder="1"/>
    <xf numFmtId="0" fontId="0" fillId="0" borderId="19" xfId="0" applyBorder="1" applyAlignment="1">
      <alignment horizontal="center"/>
    </xf>
    <xf numFmtId="0" fontId="0" fillId="0" borderId="0" xfId="0" applyNumberFormat="1" applyBorder="1" applyAlignment="1">
      <alignment horizontal="center"/>
    </xf>
    <xf numFmtId="5" fontId="0" fillId="0" borderId="6" xfId="0" applyNumberFormat="1" applyBorder="1"/>
    <xf numFmtId="0" fontId="0" fillId="0" borderId="20" xfId="0" applyBorder="1" applyAlignment="1">
      <alignment horizontal="center"/>
    </xf>
    <xf numFmtId="0" fontId="0" fillId="0" borderId="1" xfId="0" applyNumberFormat="1" applyBorder="1" applyAlignment="1">
      <alignment horizontal="center"/>
    </xf>
    <xf numFmtId="5" fontId="0" fillId="0" borderId="21" xfId="0" applyNumberFormat="1" applyBorder="1"/>
    <xf numFmtId="1" fontId="0" fillId="0" borderId="1" xfId="0" applyNumberFormat="1" applyBorder="1" applyAlignment="1">
      <alignment horizontal="center"/>
    </xf>
    <xf numFmtId="5" fontId="0" fillId="0" borderId="8" xfId="0" applyNumberFormat="1" applyBorder="1"/>
    <xf numFmtId="0" fontId="5" fillId="2" borderId="5" xfId="0" applyFont="1" applyFill="1" applyBorder="1" applyAlignment="1">
      <alignment horizontal="center"/>
    </xf>
    <xf numFmtId="0" fontId="2" fillId="0" borderId="3" xfId="0" applyFont="1" applyBorder="1"/>
    <xf numFmtId="0" fontId="5" fillId="2" borderId="6" xfId="0" applyFont="1" applyFill="1" applyBorder="1" applyAlignment="1">
      <alignment horizontal="center"/>
    </xf>
    <xf numFmtId="166" fontId="0" fillId="0" borderId="6" xfId="0" applyNumberFormat="1" applyBorder="1"/>
    <xf numFmtId="7" fontId="0" fillId="0" borderId="0" xfId="0" applyNumberFormat="1" applyBorder="1"/>
    <xf numFmtId="166" fontId="0" fillId="0" borderId="8" xfId="0" applyNumberFormat="1" applyBorder="1"/>
    <xf numFmtId="0" fontId="2" fillId="0" borderId="0" xfId="0" applyNumberFormat="1" applyFont="1"/>
    <xf numFmtId="0" fontId="2" fillId="0" borderId="3"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0" fillId="0" borderId="0" xfId="0" quotePrefix="1"/>
    <xf numFmtId="0" fontId="0" fillId="2" borderId="2" xfId="0" applyFill="1" applyBorder="1"/>
    <xf numFmtId="0" fontId="5" fillId="2" borderId="3" xfId="0" applyFont="1" applyFill="1" applyBorder="1" applyAlignment="1">
      <alignment horizontal="center" wrapText="1"/>
    </xf>
    <xf numFmtId="0" fontId="0" fillId="2" borderId="4" xfId="0" applyFill="1" applyBorder="1"/>
    <xf numFmtId="0" fontId="4" fillId="0" borderId="1" xfId="0" applyFont="1" applyBorder="1"/>
    <xf numFmtId="0" fontId="0" fillId="0" borderId="8" xfId="0" applyBorder="1" applyAlignment="1">
      <alignment horizontal="center"/>
    </xf>
    <xf numFmtId="0" fontId="1" fillId="7" borderId="0" xfId="0" applyFont="1" applyFill="1"/>
    <xf numFmtId="0" fontId="5" fillId="2" borderId="2" xfId="0" applyFont="1" applyFill="1" applyBorder="1"/>
    <xf numFmtId="0" fontId="7" fillId="2" borderId="3" xfId="0" applyFont="1" applyFill="1" applyBorder="1"/>
    <xf numFmtId="0" fontId="7" fillId="2" borderId="4" xfId="0" applyFont="1" applyFill="1" applyBorder="1"/>
    <xf numFmtId="165" fontId="0" fillId="0" borderId="6" xfId="1" applyNumberFormat="1" applyFont="1" applyBorder="1"/>
    <xf numFmtId="0" fontId="0" fillId="0" borderId="5" xfId="0" applyFill="1" applyBorder="1"/>
    <xf numFmtId="0" fontId="7" fillId="2" borderId="6" xfId="0" applyFont="1" applyFill="1" applyBorder="1"/>
    <xf numFmtId="164" fontId="0" fillId="0" borderId="19" xfId="0" applyNumberFormat="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0.xml"/><Relationship Id="rId37" Type="http://schemas.openxmlformats.org/officeDocument/2006/relationships/worksheet" Target="worksheets/sheet3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hartsheet" Target="chartsheets/sheet1.xml"/><Relationship Id="rId35" Type="http://schemas.openxmlformats.org/officeDocument/2006/relationships/worksheet" Target="worksheets/sheet3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2352973278052168"/>
          <c:y val="9.8485212791536464E-2"/>
          <c:w val="0.56764787403474615"/>
          <c:h val="0.73106331033717464"/>
        </c:manualLayout>
      </c:layout>
      <c:barChart>
        <c:barDir val="col"/>
        <c:grouping val="clustered"/>
        <c:ser>
          <c:idx val="1"/>
          <c:order val="0"/>
          <c:tx>
            <c:strRef>
              <c:f>'Fig 9.2'!$H$6</c:f>
              <c:strCache>
                <c:ptCount val="1"/>
                <c:pt idx="0">
                  <c:v>Time</c:v>
                </c:pt>
              </c:strCache>
            </c:strRef>
          </c:tx>
          <c:spPr>
            <a:solidFill>
              <a:srgbClr val="339966"/>
            </a:solidFill>
            <a:ln w="12700">
              <a:solidFill>
                <a:srgbClr val="000000"/>
              </a:solidFill>
              <a:prstDash val="solid"/>
            </a:ln>
          </c:spPr>
          <c:cat>
            <c:strRef>
              <c:f>'Fig 9.2'!$F$7:$F$9</c:f>
              <c:strCache>
                <c:ptCount val="3"/>
                <c:pt idx="0">
                  <c:v>Queue</c:v>
                </c:pt>
                <c:pt idx="1">
                  <c:v>Lift</c:v>
                </c:pt>
                <c:pt idx="2">
                  <c:v>Mountain</c:v>
                </c:pt>
              </c:strCache>
            </c:strRef>
          </c:cat>
          <c:val>
            <c:numRef>
              <c:f>'Fig 9.2'!$H$7:$H$9</c:f>
              <c:numCache>
                <c:formatCode>0.0</c:formatCode>
                <c:ptCount val="3"/>
                <c:pt idx="0">
                  <c:v>15</c:v>
                </c:pt>
                <c:pt idx="1">
                  <c:v>7.8666666666666663</c:v>
                </c:pt>
                <c:pt idx="2">
                  <c:v>6</c:v>
                </c:pt>
              </c:numCache>
            </c:numRef>
          </c:val>
        </c:ser>
        <c:gapWidth val="30"/>
        <c:axId val="337022336"/>
        <c:axId val="337036800"/>
      </c:barChart>
      <c:lineChart>
        <c:grouping val="standard"/>
        <c:ser>
          <c:idx val="0"/>
          <c:order val="1"/>
          <c:tx>
            <c:strRef>
              <c:f>'Fig 9.2'!$G$6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9.2'!$F$7:$F$9</c:f>
              <c:strCache>
                <c:ptCount val="3"/>
                <c:pt idx="0">
                  <c:v>Queue</c:v>
                </c:pt>
                <c:pt idx="1">
                  <c:v>Lift</c:v>
                </c:pt>
                <c:pt idx="2">
                  <c:v>Mountain</c:v>
                </c:pt>
              </c:strCache>
            </c:strRef>
          </c:cat>
          <c:val>
            <c:numRef>
              <c:f>'Fig 9.2'!$G$7:$G$9</c:f>
              <c:numCache>
                <c:formatCode>0</c:formatCode>
                <c:ptCount val="3"/>
                <c:pt idx="0">
                  <c:v>225</c:v>
                </c:pt>
                <c:pt idx="1">
                  <c:v>120</c:v>
                </c:pt>
                <c:pt idx="2">
                  <c:v>90</c:v>
                </c:pt>
              </c:numCache>
            </c:numRef>
          </c:val>
        </c:ser>
        <c:marker val="1"/>
        <c:axId val="337038720"/>
        <c:axId val="337044608"/>
      </c:lineChart>
      <c:catAx>
        <c:axId val="33702233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7036800"/>
        <c:crosses val="autoZero"/>
        <c:lblAlgn val="ctr"/>
        <c:lblOffset val="100"/>
        <c:tickLblSkip val="1"/>
        <c:tickMarkSkip val="1"/>
      </c:catAx>
      <c:valAx>
        <c:axId val="33703680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4.7058823529411799E-2"/>
              <c:y val="0.36363769623136727"/>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7022336"/>
        <c:crosses val="autoZero"/>
        <c:crossBetween val="between"/>
      </c:valAx>
      <c:catAx>
        <c:axId val="337038720"/>
        <c:scaling>
          <c:orientation val="minMax"/>
        </c:scaling>
        <c:delete val="1"/>
        <c:axPos val="b"/>
        <c:tickLblPos val="nextTo"/>
        <c:crossAx val="337044608"/>
        <c:crosses val="autoZero"/>
        <c:lblAlgn val="ctr"/>
        <c:lblOffset val="100"/>
      </c:catAx>
      <c:valAx>
        <c:axId val="337044608"/>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t>
                </a:r>
              </a:p>
            </c:rich>
          </c:tx>
          <c:layout>
            <c:manualLayout>
              <c:xMode val="edge"/>
              <c:yMode val="edge"/>
              <c:x val="0.88823652925737151"/>
              <c:y val="0.37121339077898285"/>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7038720"/>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44" r="0.75000000000000044"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
  <c:chart>
    <c:autoTitleDeleted val="1"/>
    <c:plotArea>
      <c:layout>
        <c:manualLayout>
          <c:layoutTarget val="inner"/>
          <c:xMode val="edge"/>
          <c:yMode val="edge"/>
          <c:x val="0.131696572109301"/>
          <c:y val="9.803959114426769E-2"/>
          <c:w val="0.82589375729561665"/>
          <c:h val="0.65490446884370779"/>
        </c:manualLayout>
      </c:layout>
      <c:scatterChart>
        <c:scatterStyle val="lineMarker"/>
        <c:ser>
          <c:idx val="0"/>
          <c:order val="0"/>
          <c:tx>
            <c:strRef>
              <c:f>'Fig 9.8'!$B$1</c:f>
              <c:strCache>
                <c:ptCount val="1"/>
                <c:pt idx="0">
                  <c:v>Queue Time</c:v>
                </c:pt>
              </c:strCache>
            </c:strRef>
          </c:tx>
          <c:xVal>
            <c:numRef>
              <c:f>'Fig 9.8'!$A$2:$A$7</c:f>
              <c:numCache>
                <c:formatCode>General</c:formatCode>
                <c:ptCount val="6"/>
                <c:pt idx="0">
                  <c:v>1</c:v>
                </c:pt>
                <c:pt idx="1">
                  <c:v>2</c:v>
                </c:pt>
                <c:pt idx="2">
                  <c:v>3</c:v>
                </c:pt>
                <c:pt idx="3">
                  <c:v>4</c:v>
                </c:pt>
                <c:pt idx="4">
                  <c:v>5</c:v>
                </c:pt>
                <c:pt idx="5">
                  <c:v>6</c:v>
                </c:pt>
              </c:numCache>
            </c:numRef>
          </c:xVal>
          <c:yVal>
            <c:numRef>
              <c:f>'Fig 9.8'!$B$2:$B$7</c:f>
              <c:numCache>
                <c:formatCode>0</c:formatCode>
                <c:ptCount val="6"/>
                <c:pt idx="0">
                  <c:v>44</c:v>
                </c:pt>
                <c:pt idx="1">
                  <c:v>15</c:v>
                </c:pt>
                <c:pt idx="2">
                  <c:v>5.333333333333333</c:v>
                </c:pt>
                <c:pt idx="3">
                  <c:v>0.5</c:v>
                </c:pt>
                <c:pt idx="4">
                  <c:v>-2.4</c:v>
                </c:pt>
                <c:pt idx="5">
                  <c:v>-4.333333333333333</c:v>
                </c:pt>
              </c:numCache>
            </c:numRef>
          </c:yVal>
        </c:ser>
        <c:axId val="335453568"/>
        <c:axId val="335468032"/>
      </c:scatterChart>
      <c:valAx>
        <c:axId val="335453568"/>
        <c:scaling>
          <c:orientation val="minMax"/>
          <c:max val="6"/>
          <c:min val="1"/>
        </c:scaling>
        <c:axPos val="b"/>
        <c:title>
          <c:tx>
            <c:rich>
              <a:bodyPr/>
              <a:lstStyle/>
              <a:p>
                <a:pPr>
                  <a:defRPr/>
                </a:pPr>
                <a:r>
                  <a:rPr lang="en-US"/>
                  <a:t>  Seats per Chair</a:t>
                </a:r>
              </a:p>
            </c:rich>
          </c:tx>
          <c:layout>
            <c:manualLayout>
              <c:xMode val="edge"/>
              <c:yMode val="edge"/>
              <c:x val="0.45089332583427094"/>
              <c:y val="0.85882682311769865"/>
            </c:manualLayout>
          </c:layout>
        </c:title>
        <c:numFmt formatCode="General" sourceLinked="1"/>
        <c:tickLblPos val="nextTo"/>
        <c:txPr>
          <a:bodyPr rot="0" vert="horz"/>
          <a:lstStyle/>
          <a:p>
            <a:pPr>
              <a:defRPr/>
            </a:pPr>
            <a:endParaRPr lang="en-US"/>
          </a:p>
        </c:txPr>
        <c:crossAx val="335468032"/>
        <c:crossesAt val="-4.3333333333333384"/>
        <c:crossBetween val="midCat"/>
      </c:valAx>
      <c:valAx>
        <c:axId val="335468032"/>
        <c:scaling>
          <c:orientation val="minMax"/>
          <c:min val="-4.3333333333333384"/>
        </c:scaling>
        <c:axPos val="l"/>
        <c:majorGridlines/>
        <c:title>
          <c:tx>
            <c:rich>
              <a:bodyPr/>
              <a:lstStyle/>
              <a:p>
                <a:pPr>
                  <a:defRPr/>
                </a:pPr>
                <a:r>
                  <a:rPr lang="en-US"/>
                  <a:t>Queue Time (min)</a:t>
                </a:r>
              </a:p>
            </c:rich>
          </c:tx>
          <c:layout>
            <c:manualLayout>
              <c:xMode val="edge"/>
              <c:yMode val="edge"/>
              <c:x val="1.7857142857142856E-2"/>
              <c:y val="0.2222234573619474"/>
            </c:manualLayout>
          </c:layout>
        </c:title>
        <c:numFmt formatCode="0" sourceLinked="1"/>
        <c:tickLblPos val="nextTo"/>
        <c:txPr>
          <a:bodyPr rot="0" vert="horz"/>
          <a:lstStyle/>
          <a:p>
            <a:pPr>
              <a:defRPr/>
            </a:pPr>
            <a:endParaRPr lang="en-US"/>
          </a:p>
        </c:txPr>
        <c:crossAx val="335453568"/>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System Timing &amp; Loading</a:t>
            </a:r>
          </a:p>
        </c:rich>
      </c:tx>
      <c:layout>
        <c:manualLayout>
          <c:xMode val="edge"/>
          <c:yMode val="edge"/>
          <c:x val="0.25245158464399664"/>
          <c:y val="3.3232677422638315E-2"/>
        </c:manualLayout>
      </c:layout>
      <c:spPr>
        <a:noFill/>
        <a:ln w="25400">
          <a:noFill/>
        </a:ln>
      </c:spPr>
    </c:title>
    <c:plotArea>
      <c:layout>
        <c:manualLayout>
          <c:layoutTarget val="inner"/>
          <c:xMode val="edge"/>
          <c:yMode val="edge"/>
          <c:x val="0.18627495565964797"/>
          <c:y val="0.20481927710843384"/>
          <c:w val="0.6397074135153713"/>
          <c:h val="0.65963855421686801"/>
        </c:manualLayout>
      </c:layout>
      <c:barChart>
        <c:barDir val="col"/>
        <c:grouping val="clustered"/>
        <c:ser>
          <c:idx val="1"/>
          <c:order val="0"/>
          <c:tx>
            <c:strRef>
              <c:f>'Fig 9.14'!$N$6</c:f>
              <c:strCache>
                <c:ptCount val="1"/>
                <c:pt idx="0">
                  <c:v>Time</c:v>
                </c:pt>
              </c:strCache>
            </c:strRef>
          </c:tx>
          <c:spPr>
            <a:solidFill>
              <a:srgbClr val="339966"/>
            </a:solidFill>
            <a:ln w="12700">
              <a:solidFill>
                <a:srgbClr val="000000"/>
              </a:solidFill>
              <a:prstDash val="solid"/>
            </a:ln>
          </c:spPr>
          <c:cat>
            <c:strRef>
              <c:f>'Fig 9.14'!$L$7:$L$9</c:f>
              <c:strCache>
                <c:ptCount val="3"/>
                <c:pt idx="0">
                  <c:v>Queue</c:v>
                </c:pt>
                <c:pt idx="1">
                  <c:v>Lift</c:v>
                </c:pt>
                <c:pt idx="2">
                  <c:v>Mountain</c:v>
                </c:pt>
              </c:strCache>
            </c:strRef>
          </c:cat>
          <c:val>
            <c:numRef>
              <c:f>'Fig 9.14'!$N$7:$N$9</c:f>
              <c:numCache>
                <c:formatCode>0.0</c:formatCode>
                <c:ptCount val="3"/>
                <c:pt idx="0">
                  <c:v>15</c:v>
                </c:pt>
                <c:pt idx="1">
                  <c:v>7.8666666666666663</c:v>
                </c:pt>
                <c:pt idx="2">
                  <c:v>6</c:v>
                </c:pt>
              </c:numCache>
            </c:numRef>
          </c:val>
        </c:ser>
        <c:gapWidth val="30"/>
        <c:axId val="361290368"/>
        <c:axId val="361304832"/>
      </c:barChart>
      <c:lineChart>
        <c:grouping val="standard"/>
        <c:ser>
          <c:idx val="0"/>
          <c:order val="1"/>
          <c:tx>
            <c:strRef>
              <c:f>'Fig 9.14'!$M$6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9.14'!$L$7:$L$9</c:f>
              <c:strCache>
                <c:ptCount val="3"/>
                <c:pt idx="0">
                  <c:v>Queue</c:v>
                </c:pt>
                <c:pt idx="1">
                  <c:v>Lift</c:v>
                </c:pt>
                <c:pt idx="2">
                  <c:v>Mountain</c:v>
                </c:pt>
              </c:strCache>
            </c:strRef>
          </c:cat>
          <c:val>
            <c:numRef>
              <c:f>'Fig 9.14'!$M$7:$M$9</c:f>
              <c:numCache>
                <c:formatCode>0</c:formatCode>
                <c:ptCount val="3"/>
                <c:pt idx="0">
                  <c:v>225</c:v>
                </c:pt>
                <c:pt idx="1">
                  <c:v>120</c:v>
                </c:pt>
                <c:pt idx="2">
                  <c:v>90</c:v>
                </c:pt>
              </c:numCache>
            </c:numRef>
          </c:val>
        </c:ser>
        <c:marker val="1"/>
        <c:axId val="361306752"/>
        <c:axId val="361316736"/>
      </c:lineChart>
      <c:catAx>
        <c:axId val="36129036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304832"/>
        <c:crosses val="autoZero"/>
        <c:lblAlgn val="ctr"/>
        <c:lblOffset val="100"/>
        <c:tickLblSkip val="1"/>
        <c:tickMarkSkip val="1"/>
      </c:catAx>
      <c:valAx>
        <c:axId val="36130483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3.9215686274509803E-2"/>
              <c:y val="0.45481927710843401"/>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290368"/>
        <c:crosses val="autoZero"/>
        <c:crossBetween val="between"/>
      </c:valAx>
      <c:catAx>
        <c:axId val="361306752"/>
        <c:scaling>
          <c:orientation val="minMax"/>
        </c:scaling>
        <c:delete val="1"/>
        <c:axPos val="b"/>
        <c:tickLblPos val="nextTo"/>
        <c:crossAx val="361316736"/>
        <c:crosses val="autoZero"/>
        <c:lblAlgn val="ctr"/>
        <c:lblOffset val="100"/>
      </c:catAx>
      <c:valAx>
        <c:axId val="361316736"/>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(approx)</a:t>
                </a:r>
              </a:p>
            </c:rich>
          </c:tx>
          <c:layout>
            <c:manualLayout>
              <c:xMode val="edge"/>
              <c:yMode val="edge"/>
              <c:x val="0.90686480366424771"/>
              <c:y val="0.37349397590361488"/>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306752"/>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44" r="0.750000000000000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1" i="0" u="none" strike="noStrike" baseline="0">
                <a:solidFill>
                  <a:srgbClr val="000000"/>
                </a:solidFill>
                <a:latin typeface="Arial"/>
                <a:ea typeface="Arial"/>
                <a:cs typeface="Arial"/>
              </a:defRPr>
            </a:pPr>
            <a:r>
              <a:rPr lang="en-US"/>
              <a:t>Time Segmentation</a:t>
            </a:r>
          </a:p>
        </c:rich>
      </c:tx>
      <c:layout>
        <c:manualLayout>
          <c:xMode val="edge"/>
          <c:yMode val="edge"/>
          <c:x val="0.33333429357454647"/>
          <c:y val="3.6496415403340664E-2"/>
        </c:manualLayout>
      </c:layout>
      <c:spPr>
        <a:noFill/>
        <a:ln w="25400">
          <a:noFill/>
        </a:ln>
      </c:spPr>
    </c:title>
    <c:plotArea>
      <c:layout>
        <c:manualLayout>
          <c:layoutTarget val="inner"/>
          <c:xMode val="edge"/>
          <c:yMode val="edge"/>
          <c:x val="0.30177514792899407"/>
          <c:y val="0.24817562474271632"/>
          <c:w val="0.50295857988165615"/>
          <c:h val="0.62043906185679076"/>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7.659382813834598E-3"/>
                  <c:y val="-4.9744159003271782E-2"/>
                </c:manualLayout>
              </c:layout>
              <c:dLblPos val="bestFit"/>
              <c:showCatName val="1"/>
              <c:showPercent val="1"/>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en-US"/>
              </a:p>
            </c:txPr>
            <c:showCatName val="1"/>
            <c:showPercent val="1"/>
            <c:showLeaderLines val="1"/>
          </c:dLbls>
          <c:cat>
            <c:strRef>
              <c:f>'Fig 9.14'!$L$7:$L$9</c:f>
              <c:strCache>
                <c:ptCount val="3"/>
                <c:pt idx="0">
                  <c:v>Queue</c:v>
                </c:pt>
                <c:pt idx="1">
                  <c:v>Lift</c:v>
                </c:pt>
                <c:pt idx="2">
                  <c:v>Mountain</c:v>
                </c:pt>
              </c:strCache>
            </c:strRef>
          </c:cat>
          <c:val>
            <c:numRef>
              <c:f>'Fig 9.14'!$O$7:$O$9</c:f>
              <c:numCache>
                <c:formatCode>0%</c:formatCode>
                <c:ptCount val="3"/>
                <c:pt idx="0">
                  <c:v>0.51963048498845266</c:v>
                </c:pt>
                <c:pt idx="1">
                  <c:v>0.27251732101616627</c:v>
                </c:pt>
                <c:pt idx="2">
                  <c:v>0.20785219399538105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System Timing &amp; Loading</a:t>
            </a:r>
          </a:p>
        </c:rich>
      </c:tx>
      <c:layout>
        <c:manualLayout>
          <c:xMode val="edge"/>
          <c:yMode val="edge"/>
          <c:x val="0.25245158464399664"/>
          <c:y val="3.3232677422638329E-2"/>
        </c:manualLayout>
      </c:layout>
      <c:spPr>
        <a:noFill/>
        <a:ln w="25400">
          <a:noFill/>
        </a:ln>
      </c:spPr>
    </c:title>
    <c:plotArea>
      <c:layout>
        <c:manualLayout>
          <c:layoutTarget val="inner"/>
          <c:xMode val="edge"/>
          <c:yMode val="edge"/>
          <c:x val="0.18627495565964797"/>
          <c:y val="0.20481927710843392"/>
          <c:w val="0.63970741351537186"/>
          <c:h val="0.65963855421686823"/>
        </c:manualLayout>
      </c:layout>
      <c:barChart>
        <c:barDir val="col"/>
        <c:grouping val="clustered"/>
        <c:ser>
          <c:idx val="1"/>
          <c:order val="0"/>
          <c:tx>
            <c:strRef>
              <c:f>'Fig 9.15'!$N$6</c:f>
              <c:strCache>
                <c:ptCount val="1"/>
                <c:pt idx="0">
                  <c:v>Time</c:v>
                </c:pt>
              </c:strCache>
            </c:strRef>
          </c:tx>
          <c:spPr>
            <a:solidFill>
              <a:srgbClr val="339966"/>
            </a:solidFill>
            <a:ln w="12700">
              <a:solidFill>
                <a:srgbClr val="000000"/>
              </a:solidFill>
              <a:prstDash val="solid"/>
            </a:ln>
          </c:spPr>
          <c:cat>
            <c:strRef>
              <c:f>'Fig 9.15'!$L$7:$L$9</c:f>
              <c:strCache>
                <c:ptCount val="3"/>
                <c:pt idx="0">
                  <c:v>Queue</c:v>
                </c:pt>
                <c:pt idx="1">
                  <c:v>Lift</c:v>
                </c:pt>
                <c:pt idx="2">
                  <c:v>Mountain</c:v>
                </c:pt>
              </c:strCache>
            </c:strRef>
          </c:cat>
          <c:val>
            <c:numRef>
              <c:f>'Fig 9.15'!$N$7:$N$9</c:f>
              <c:numCache>
                <c:formatCode>0.0</c:formatCode>
                <c:ptCount val="3"/>
                <c:pt idx="0">
                  <c:v>15</c:v>
                </c:pt>
                <c:pt idx="1">
                  <c:v>7.8666666666666663</c:v>
                </c:pt>
                <c:pt idx="2">
                  <c:v>6</c:v>
                </c:pt>
              </c:numCache>
            </c:numRef>
          </c:val>
        </c:ser>
        <c:gapWidth val="30"/>
        <c:axId val="335487744"/>
        <c:axId val="335489664"/>
      </c:barChart>
      <c:lineChart>
        <c:grouping val="standard"/>
        <c:ser>
          <c:idx val="0"/>
          <c:order val="1"/>
          <c:tx>
            <c:strRef>
              <c:f>'Fig 9.15'!$M$6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9.15'!$L$7:$L$9</c:f>
              <c:strCache>
                <c:ptCount val="3"/>
                <c:pt idx="0">
                  <c:v>Queue</c:v>
                </c:pt>
                <c:pt idx="1">
                  <c:v>Lift</c:v>
                </c:pt>
                <c:pt idx="2">
                  <c:v>Mountain</c:v>
                </c:pt>
              </c:strCache>
            </c:strRef>
          </c:cat>
          <c:val>
            <c:numRef>
              <c:f>'Fig 9.15'!$M$7:$M$9</c:f>
              <c:numCache>
                <c:formatCode>0</c:formatCode>
                <c:ptCount val="3"/>
                <c:pt idx="0">
                  <c:v>225</c:v>
                </c:pt>
                <c:pt idx="1">
                  <c:v>120</c:v>
                </c:pt>
                <c:pt idx="2">
                  <c:v>90</c:v>
                </c:pt>
              </c:numCache>
            </c:numRef>
          </c:val>
        </c:ser>
        <c:marker val="1"/>
        <c:axId val="335512320"/>
        <c:axId val="335513856"/>
      </c:lineChart>
      <c:catAx>
        <c:axId val="33548774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489664"/>
        <c:crosses val="autoZero"/>
        <c:lblAlgn val="ctr"/>
        <c:lblOffset val="100"/>
        <c:tickLblSkip val="1"/>
        <c:tickMarkSkip val="1"/>
      </c:catAx>
      <c:valAx>
        <c:axId val="335489664"/>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3.9215686274509803E-2"/>
              <c:y val="0.45481927710843412"/>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487744"/>
        <c:crosses val="autoZero"/>
        <c:crossBetween val="between"/>
      </c:valAx>
      <c:catAx>
        <c:axId val="335512320"/>
        <c:scaling>
          <c:orientation val="minMax"/>
        </c:scaling>
        <c:delete val="1"/>
        <c:axPos val="b"/>
        <c:tickLblPos val="nextTo"/>
        <c:crossAx val="335513856"/>
        <c:crosses val="autoZero"/>
        <c:lblAlgn val="ctr"/>
        <c:lblOffset val="100"/>
      </c:catAx>
      <c:valAx>
        <c:axId val="335513856"/>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(approx)</a:t>
                </a:r>
              </a:p>
            </c:rich>
          </c:tx>
          <c:layout>
            <c:manualLayout>
              <c:xMode val="edge"/>
              <c:yMode val="edge"/>
              <c:x val="0.90686480366424771"/>
              <c:y val="0.37349397590361505"/>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512320"/>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1" i="0" u="none" strike="noStrike" baseline="0">
                <a:solidFill>
                  <a:srgbClr val="000000"/>
                </a:solidFill>
                <a:latin typeface="Arial"/>
                <a:ea typeface="Arial"/>
                <a:cs typeface="Arial"/>
              </a:defRPr>
            </a:pPr>
            <a:r>
              <a:rPr lang="en-US"/>
              <a:t>Time Segmentation</a:t>
            </a:r>
          </a:p>
        </c:rich>
      </c:tx>
      <c:layout>
        <c:manualLayout>
          <c:xMode val="edge"/>
          <c:yMode val="edge"/>
          <c:x val="0.33333429357454669"/>
          <c:y val="3.6496415403340678E-2"/>
        </c:manualLayout>
      </c:layout>
      <c:spPr>
        <a:noFill/>
        <a:ln w="25400">
          <a:noFill/>
        </a:ln>
      </c:spPr>
    </c:title>
    <c:plotArea>
      <c:layout>
        <c:manualLayout>
          <c:layoutTarget val="inner"/>
          <c:xMode val="edge"/>
          <c:yMode val="edge"/>
          <c:x val="0.30177514792899407"/>
          <c:y val="0.24817562474271632"/>
          <c:w val="0.50295857988165571"/>
          <c:h val="0.62043906185679076"/>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7.6593828138345997E-3"/>
                  <c:y val="-4.9744159003271782E-2"/>
                </c:manualLayout>
              </c:layout>
              <c:dLblPos val="bestFit"/>
              <c:showCatName val="1"/>
              <c:showPercent val="1"/>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en-US"/>
              </a:p>
            </c:txPr>
            <c:showCatName val="1"/>
            <c:showPercent val="1"/>
            <c:showLeaderLines val="1"/>
          </c:dLbls>
          <c:cat>
            <c:strRef>
              <c:f>'Fig 9.15'!$L$7:$L$9</c:f>
              <c:strCache>
                <c:ptCount val="3"/>
                <c:pt idx="0">
                  <c:v>Queue</c:v>
                </c:pt>
                <c:pt idx="1">
                  <c:v>Lift</c:v>
                </c:pt>
                <c:pt idx="2">
                  <c:v>Mountain</c:v>
                </c:pt>
              </c:strCache>
            </c:strRef>
          </c:cat>
          <c:val>
            <c:numRef>
              <c:f>'Fig 9.15'!$O$7:$O$9</c:f>
              <c:numCache>
                <c:formatCode>0%</c:formatCode>
                <c:ptCount val="3"/>
                <c:pt idx="0">
                  <c:v>0.51963048498845266</c:v>
                </c:pt>
                <c:pt idx="1">
                  <c:v>0.27251732101616627</c:v>
                </c:pt>
                <c:pt idx="2">
                  <c:v>0.20785219399538105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Queue Time</a:t>
            </a:r>
          </a:p>
        </c:rich>
      </c:tx>
      <c:layout>
        <c:manualLayout>
          <c:xMode val="edge"/>
          <c:yMode val="edge"/>
          <c:x val="0.40848214285714307"/>
          <c:y val="3.9215686274509803E-2"/>
        </c:manualLayout>
      </c:layout>
    </c:title>
    <c:plotArea>
      <c:layout>
        <c:manualLayout>
          <c:layoutTarget val="inner"/>
          <c:xMode val="edge"/>
          <c:yMode val="edge"/>
          <c:x val="0.131696572109301"/>
          <c:y val="0.22745185145470073"/>
          <c:w val="0.80580444968572351"/>
          <c:h val="0.52549220853327405"/>
        </c:manualLayout>
      </c:layout>
      <c:scatterChart>
        <c:scatterStyle val="lineMarker"/>
        <c:ser>
          <c:idx val="0"/>
          <c:order val="0"/>
          <c:tx>
            <c:strRef>
              <c:f>'Fig 9.16'!$B$1</c:f>
              <c:strCache>
                <c:ptCount val="1"/>
                <c:pt idx="0">
                  <c:v>Queue Time</c:v>
                </c:pt>
              </c:strCache>
            </c:strRef>
          </c:tx>
          <c:xVal>
            <c:numRef>
              <c:f>'Fig 9.16'!$A$2:$A$16</c:f>
              <c:numCache>
                <c:formatCode>General</c:formatCode>
                <c:ptCount val="15"/>
                <c:pt idx="0">
                  <c:v>300</c:v>
                </c:pt>
                <c:pt idx="1">
                  <c:v>350</c:v>
                </c:pt>
                <c:pt idx="2">
                  <c:v>400</c:v>
                </c:pt>
                <c:pt idx="3">
                  <c:v>450</c:v>
                </c:pt>
                <c:pt idx="4">
                  <c:v>500</c:v>
                </c:pt>
                <c:pt idx="5">
                  <c:v>550</c:v>
                </c:pt>
                <c:pt idx="6">
                  <c:v>600</c:v>
                </c:pt>
                <c:pt idx="7">
                  <c:v>650</c:v>
                </c:pt>
                <c:pt idx="8">
                  <c:v>700</c:v>
                </c:pt>
                <c:pt idx="9">
                  <c:v>750</c:v>
                </c:pt>
                <c:pt idx="10">
                  <c:v>800</c:v>
                </c:pt>
                <c:pt idx="11">
                  <c:v>850</c:v>
                </c:pt>
                <c:pt idx="12">
                  <c:v>900</c:v>
                </c:pt>
                <c:pt idx="13">
                  <c:v>950</c:v>
                </c:pt>
                <c:pt idx="14">
                  <c:v>1000</c:v>
                </c:pt>
              </c:numCache>
            </c:numRef>
          </c:xVal>
          <c:yVal>
            <c:numRef>
              <c:f>'Fig 9.16'!$B$2:$B$16</c:f>
              <c:numCache>
                <c:formatCode>0</c:formatCode>
                <c:ptCount val="15"/>
                <c:pt idx="0">
                  <c:v>6</c:v>
                </c:pt>
                <c:pt idx="1">
                  <c:v>9.3333333333333339</c:v>
                </c:pt>
                <c:pt idx="2">
                  <c:v>12.666666666666666</c:v>
                </c:pt>
                <c:pt idx="3">
                  <c:v>16</c:v>
                </c:pt>
                <c:pt idx="4">
                  <c:v>19.333333333333332</c:v>
                </c:pt>
                <c:pt idx="5">
                  <c:v>22.666666666666668</c:v>
                </c:pt>
                <c:pt idx="6">
                  <c:v>26</c:v>
                </c:pt>
                <c:pt idx="7">
                  <c:v>29.333333333333332</c:v>
                </c:pt>
                <c:pt idx="8">
                  <c:v>32.666666666666664</c:v>
                </c:pt>
                <c:pt idx="9">
                  <c:v>36</c:v>
                </c:pt>
                <c:pt idx="10">
                  <c:v>39.333333333333336</c:v>
                </c:pt>
                <c:pt idx="11">
                  <c:v>42.666666666666664</c:v>
                </c:pt>
                <c:pt idx="12">
                  <c:v>46</c:v>
                </c:pt>
                <c:pt idx="13">
                  <c:v>49.333333333333336</c:v>
                </c:pt>
                <c:pt idx="14">
                  <c:v>52.666666666666664</c:v>
                </c:pt>
              </c:numCache>
            </c:numRef>
          </c:yVal>
        </c:ser>
        <c:axId val="338306176"/>
        <c:axId val="338308096"/>
      </c:scatterChart>
      <c:valAx>
        <c:axId val="338306176"/>
        <c:scaling>
          <c:orientation val="minMax"/>
          <c:max val="1000"/>
          <c:min val="300"/>
        </c:scaling>
        <c:axPos val="b"/>
        <c:title>
          <c:tx>
            <c:rich>
              <a:bodyPr/>
              <a:lstStyle/>
              <a:p>
                <a:pPr>
                  <a:defRPr/>
                </a:pPr>
                <a:r>
                  <a:rPr lang="en-US"/>
                  <a:t>Total Skiers</a:t>
                </a:r>
              </a:p>
            </c:rich>
          </c:tx>
          <c:layout>
            <c:manualLayout>
              <c:xMode val="edge"/>
              <c:yMode val="edge"/>
              <c:x val="0.46651832583427116"/>
              <c:y val="0.85882682311769865"/>
            </c:manualLayout>
          </c:layout>
        </c:title>
        <c:numFmt formatCode="General" sourceLinked="1"/>
        <c:tickLblPos val="nextTo"/>
        <c:txPr>
          <a:bodyPr rot="0" vert="horz"/>
          <a:lstStyle/>
          <a:p>
            <a:pPr>
              <a:defRPr/>
            </a:pPr>
            <a:endParaRPr lang="en-US"/>
          </a:p>
        </c:txPr>
        <c:crossAx val="338308096"/>
        <c:crossesAt val="6"/>
        <c:crossBetween val="midCat"/>
      </c:valAx>
      <c:valAx>
        <c:axId val="338308096"/>
        <c:scaling>
          <c:orientation val="minMax"/>
          <c:min val="6"/>
        </c:scaling>
        <c:axPos val="l"/>
        <c:majorGridlines/>
        <c:title>
          <c:tx>
            <c:rich>
              <a:bodyPr/>
              <a:lstStyle/>
              <a:p>
                <a:pPr>
                  <a:defRPr/>
                </a:pPr>
                <a:r>
                  <a:rPr lang="en-US"/>
                  <a:t>Queue Time (min)</a:t>
                </a:r>
              </a:p>
            </c:rich>
          </c:tx>
          <c:layout>
            <c:manualLayout>
              <c:xMode val="edge"/>
              <c:yMode val="edge"/>
              <c:x val="2.3809523809523812E-2"/>
              <c:y val="0.30980515670835262"/>
            </c:manualLayout>
          </c:layout>
        </c:title>
        <c:numFmt formatCode="0" sourceLinked="1"/>
        <c:tickLblPos val="nextTo"/>
        <c:txPr>
          <a:bodyPr rot="0" vert="horz"/>
          <a:lstStyle/>
          <a:p>
            <a:pPr>
              <a:defRPr/>
            </a:pPr>
            <a:endParaRPr lang="en-US"/>
          </a:p>
        </c:txPr>
        <c:crossAx val="338306176"/>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Gap Between Groups</a:t>
            </a:r>
          </a:p>
        </c:rich>
      </c:tx>
      <c:layout>
        <c:manualLayout>
          <c:xMode val="edge"/>
          <c:yMode val="edge"/>
          <c:x val="0.34598214285714307"/>
          <c:y val="3.9215686274509803E-2"/>
        </c:manualLayout>
      </c:layout>
    </c:title>
    <c:plotArea>
      <c:layout>
        <c:manualLayout>
          <c:layoutTarget val="inner"/>
          <c:xMode val="edge"/>
          <c:yMode val="edge"/>
          <c:x val="0.14508944384923014"/>
          <c:y val="0.17647126405968161"/>
          <c:w val="0.7924115779457942"/>
          <c:h val="0.57647279592829326"/>
        </c:manualLayout>
      </c:layout>
      <c:scatterChart>
        <c:scatterStyle val="lineMarker"/>
        <c:ser>
          <c:idx val="0"/>
          <c:order val="0"/>
          <c:tx>
            <c:strRef>
              <c:f>'Fig 9.16'!$C$1</c:f>
              <c:strCache>
                <c:ptCount val="1"/>
                <c:pt idx="0">
                  <c:v>Gap Between Skiers</c:v>
                </c:pt>
              </c:strCache>
            </c:strRef>
          </c:tx>
          <c:xVal>
            <c:numRef>
              <c:f>'Fig 9.16'!$A$2:$A$16</c:f>
              <c:numCache>
                <c:formatCode>General</c:formatCode>
                <c:ptCount val="15"/>
                <c:pt idx="0">
                  <c:v>300</c:v>
                </c:pt>
                <c:pt idx="1">
                  <c:v>350</c:v>
                </c:pt>
                <c:pt idx="2">
                  <c:v>400</c:v>
                </c:pt>
                <c:pt idx="3">
                  <c:v>450</c:v>
                </c:pt>
                <c:pt idx="4">
                  <c:v>500</c:v>
                </c:pt>
                <c:pt idx="5">
                  <c:v>550</c:v>
                </c:pt>
                <c:pt idx="6">
                  <c:v>600</c:v>
                </c:pt>
                <c:pt idx="7">
                  <c:v>650</c:v>
                </c:pt>
                <c:pt idx="8">
                  <c:v>700</c:v>
                </c:pt>
                <c:pt idx="9">
                  <c:v>750</c:v>
                </c:pt>
                <c:pt idx="10">
                  <c:v>800</c:v>
                </c:pt>
                <c:pt idx="11">
                  <c:v>850</c:v>
                </c:pt>
                <c:pt idx="12">
                  <c:v>900</c:v>
                </c:pt>
                <c:pt idx="13">
                  <c:v>950</c:v>
                </c:pt>
                <c:pt idx="14">
                  <c:v>1000</c:v>
                </c:pt>
              </c:numCache>
            </c:numRef>
          </c:xVal>
          <c:yVal>
            <c:numRef>
              <c:f>'Fig 9.16'!$C$2:$C$16</c:f>
              <c:numCache>
                <c:formatCode>0</c:formatCode>
                <c:ptCount val="15"/>
                <c:pt idx="0">
                  <c:v>128.88888888888889</c:v>
                </c:pt>
                <c:pt idx="1">
                  <c:v>128.88888888888889</c:v>
                </c:pt>
                <c:pt idx="2">
                  <c:v>128.88888888888889</c:v>
                </c:pt>
                <c:pt idx="3">
                  <c:v>128.88888888888889</c:v>
                </c:pt>
                <c:pt idx="4">
                  <c:v>128.88888888888889</c:v>
                </c:pt>
                <c:pt idx="5">
                  <c:v>128.88888888888889</c:v>
                </c:pt>
                <c:pt idx="6">
                  <c:v>128.88888888888889</c:v>
                </c:pt>
                <c:pt idx="7">
                  <c:v>128.88888888888889</c:v>
                </c:pt>
                <c:pt idx="8">
                  <c:v>128.88888888888889</c:v>
                </c:pt>
                <c:pt idx="9">
                  <c:v>128.88888888888889</c:v>
                </c:pt>
                <c:pt idx="10">
                  <c:v>128.88888888888889</c:v>
                </c:pt>
                <c:pt idx="11">
                  <c:v>128.88888888888889</c:v>
                </c:pt>
                <c:pt idx="12">
                  <c:v>128.88888888888889</c:v>
                </c:pt>
                <c:pt idx="13">
                  <c:v>128.88888888888889</c:v>
                </c:pt>
                <c:pt idx="14">
                  <c:v>128.88888888888889</c:v>
                </c:pt>
              </c:numCache>
            </c:numRef>
          </c:yVal>
        </c:ser>
        <c:axId val="338324096"/>
        <c:axId val="338346752"/>
      </c:scatterChart>
      <c:valAx>
        <c:axId val="338324096"/>
        <c:scaling>
          <c:orientation val="minMax"/>
          <c:max val="1000"/>
          <c:min val="300"/>
        </c:scaling>
        <c:axPos val="b"/>
        <c:title>
          <c:tx>
            <c:rich>
              <a:bodyPr/>
              <a:lstStyle/>
              <a:p>
                <a:pPr>
                  <a:defRPr/>
                </a:pPr>
                <a:r>
                  <a:rPr lang="en-US"/>
                  <a:t>Total Skiers</a:t>
                </a:r>
              </a:p>
            </c:rich>
          </c:tx>
          <c:layout>
            <c:manualLayout>
              <c:xMode val="edge"/>
              <c:yMode val="edge"/>
              <c:x val="0.47321475440569927"/>
              <c:y val="0.85882682311769865"/>
            </c:manualLayout>
          </c:layout>
        </c:title>
        <c:numFmt formatCode="General" sourceLinked="1"/>
        <c:tickLblPos val="nextTo"/>
        <c:txPr>
          <a:bodyPr rot="0" vert="horz"/>
          <a:lstStyle/>
          <a:p>
            <a:pPr>
              <a:defRPr/>
            </a:pPr>
            <a:endParaRPr lang="en-US"/>
          </a:p>
        </c:txPr>
        <c:crossAx val="338346752"/>
        <c:crossesAt val="125"/>
        <c:crossBetween val="midCat"/>
      </c:valAx>
      <c:valAx>
        <c:axId val="338346752"/>
        <c:scaling>
          <c:orientation val="minMax"/>
          <c:max val="135"/>
          <c:min val="125"/>
        </c:scaling>
        <c:axPos val="l"/>
        <c:majorGridlines/>
        <c:title>
          <c:tx>
            <c:rich>
              <a:bodyPr/>
              <a:lstStyle/>
              <a:p>
                <a:pPr>
                  <a:defRPr/>
                </a:pPr>
                <a:r>
                  <a:rPr lang="en-US"/>
                  <a:t>Gap Between Skiers (ft)</a:t>
                </a:r>
              </a:p>
            </c:rich>
          </c:tx>
          <c:layout>
            <c:manualLayout>
              <c:xMode val="edge"/>
              <c:yMode val="edge"/>
              <c:x val="2.3809523809523812E-2"/>
              <c:y val="0.22222304564870568"/>
            </c:manualLayout>
          </c:layout>
        </c:title>
        <c:numFmt formatCode="0" sourceLinked="1"/>
        <c:tickLblPos val="nextTo"/>
        <c:txPr>
          <a:bodyPr rot="0" vert="horz"/>
          <a:lstStyle/>
          <a:p>
            <a:pPr>
              <a:defRPr/>
            </a:pPr>
            <a:endParaRPr lang="en-US"/>
          </a:p>
        </c:txPr>
        <c:crossAx val="338324096"/>
        <c:crosses val="autoZero"/>
        <c:crossBetween val="midCat"/>
      </c:valAx>
    </c:plotArea>
    <c:plotVisOnly val="1"/>
    <c:dispBlanksAs val="gap"/>
  </c:chart>
  <c:printSettings>
    <c:headerFooter alignWithMargins="0"/>
    <c:pageMargins b="1" l="0.75000000000000044" r="0.75000000000000044"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Queue Time</a:t>
            </a:r>
          </a:p>
        </c:rich>
      </c:tx>
      <c:layout>
        <c:manualLayout>
          <c:xMode val="edge"/>
          <c:yMode val="edge"/>
          <c:x val="0.40848214285714307"/>
          <c:y val="3.9215686274509803E-2"/>
        </c:manualLayout>
      </c:layout>
    </c:title>
    <c:plotArea>
      <c:layout>
        <c:manualLayout>
          <c:layoutTarget val="inner"/>
          <c:xMode val="edge"/>
          <c:yMode val="edge"/>
          <c:x val="0.131696572109301"/>
          <c:y val="0.16078492947659878"/>
          <c:w val="0.8191973214256516"/>
          <c:h val="0.59215913051137603"/>
        </c:manualLayout>
      </c:layout>
      <c:scatterChart>
        <c:scatterStyle val="lineMarker"/>
        <c:ser>
          <c:idx val="0"/>
          <c:order val="0"/>
          <c:tx>
            <c:strRef>
              <c:f>'Fig 9.17'!$B$1</c:f>
              <c:strCache>
                <c:ptCount val="1"/>
                <c:pt idx="0">
                  <c:v>Queue Time</c:v>
                </c:pt>
              </c:strCache>
            </c:strRef>
          </c:tx>
          <c:xVal>
            <c:numRef>
              <c:f>'Fig 9.17'!$A$2:$A$18</c:f>
              <c:numCache>
                <c:formatCode>General</c:formatCode>
                <c:ptCount val="17"/>
                <c:pt idx="0">
                  <c:v>2</c:v>
                </c:pt>
                <c:pt idx="1">
                  <c:v>2.5</c:v>
                </c:pt>
                <c:pt idx="2">
                  <c:v>3</c:v>
                </c:pt>
                <c:pt idx="3">
                  <c:v>3.5</c:v>
                </c:pt>
                <c:pt idx="4">
                  <c:v>4</c:v>
                </c:pt>
                <c:pt idx="5">
                  <c:v>4.5</c:v>
                </c:pt>
                <c:pt idx="6">
                  <c:v>5</c:v>
                </c:pt>
                <c:pt idx="7">
                  <c:v>5.5</c:v>
                </c:pt>
                <c:pt idx="8">
                  <c:v>6</c:v>
                </c:pt>
                <c:pt idx="9">
                  <c:v>6.5</c:v>
                </c:pt>
                <c:pt idx="10">
                  <c:v>7</c:v>
                </c:pt>
                <c:pt idx="11">
                  <c:v>7.5</c:v>
                </c:pt>
                <c:pt idx="12">
                  <c:v>8</c:v>
                </c:pt>
                <c:pt idx="13">
                  <c:v>8.5</c:v>
                </c:pt>
                <c:pt idx="14">
                  <c:v>9</c:v>
                </c:pt>
                <c:pt idx="15">
                  <c:v>9.5</c:v>
                </c:pt>
                <c:pt idx="16">
                  <c:v>10</c:v>
                </c:pt>
              </c:numCache>
            </c:numRef>
          </c:xVal>
          <c:yVal>
            <c:numRef>
              <c:f>'Fig 9.17'!$B$2:$B$18</c:f>
              <c:numCache>
                <c:formatCode>0</c:formatCode>
                <c:ptCount val="17"/>
                <c:pt idx="0">
                  <c:v>19</c:v>
                </c:pt>
                <c:pt idx="1">
                  <c:v>18.5</c:v>
                </c:pt>
                <c:pt idx="2">
                  <c:v>18</c:v>
                </c:pt>
                <c:pt idx="3">
                  <c:v>17.5</c:v>
                </c:pt>
                <c:pt idx="4">
                  <c:v>17</c:v>
                </c:pt>
                <c:pt idx="5">
                  <c:v>16.5</c:v>
                </c:pt>
                <c:pt idx="6">
                  <c:v>16</c:v>
                </c:pt>
                <c:pt idx="7">
                  <c:v>15.5</c:v>
                </c:pt>
                <c:pt idx="8">
                  <c:v>15</c:v>
                </c:pt>
                <c:pt idx="9">
                  <c:v>14.5</c:v>
                </c:pt>
                <c:pt idx="10">
                  <c:v>14</c:v>
                </c:pt>
                <c:pt idx="11">
                  <c:v>13.5</c:v>
                </c:pt>
                <c:pt idx="12">
                  <c:v>13</c:v>
                </c:pt>
                <c:pt idx="13">
                  <c:v>12.5</c:v>
                </c:pt>
                <c:pt idx="14">
                  <c:v>12</c:v>
                </c:pt>
                <c:pt idx="15">
                  <c:v>11.5</c:v>
                </c:pt>
                <c:pt idx="16">
                  <c:v>11</c:v>
                </c:pt>
              </c:numCache>
            </c:numRef>
          </c:yVal>
        </c:ser>
        <c:axId val="338363136"/>
        <c:axId val="338365056"/>
      </c:scatterChart>
      <c:valAx>
        <c:axId val="338363136"/>
        <c:scaling>
          <c:orientation val="minMax"/>
          <c:max val="10"/>
          <c:min val="2"/>
        </c:scaling>
        <c:axPos val="b"/>
        <c:title>
          <c:tx>
            <c:rich>
              <a:bodyPr/>
              <a:lstStyle/>
              <a:p>
                <a:pPr>
                  <a:defRPr/>
                </a:pPr>
                <a:r>
                  <a:rPr lang="en-US"/>
                  <a:t>SkiTime (min)</a:t>
                </a:r>
              </a:p>
            </c:rich>
          </c:tx>
          <c:layout>
            <c:manualLayout>
              <c:xMode val="edge"/>
              <c:yMode val="edge"/>
              <c:x val="0.49553618297712781"/>
              <c:y val="0.85882682311769865"/>
            </c:manualLayout>
          </c:layout>
        </c:title>
        <c:numFmt formatCode="General" sourceLinked="1"/>
        <c:tickLblPos val="nextTo"/>
        <c:txPr>
          <a:bodyPr rot="0" vert="horz"/>
          <a:lstStyle/>
          <a:p>
            <a:pPr>
              <a:defRPr/>
            </a:pPr>
            <a:endParaRPr lang="en-US"/>
          </a:p>
        </c:txPr>
        <c:crossAx val="338365056"/>
        <c:crossesAt val="11"/>
        <c:crossBetween val="midCat"/>
      </c:valAx>
      <c:valAx>
        <c:axId val="338365056"/>
        <c:scaling>
          <c:orientation val="minMax"/>
          <c:min val="11"/>
        </c:scaling>
        <c:axPos val="l"/>
        <c:majorGridlines/>
        <c:title>
          <c:tx>
            <c:rich>
              <a:bodyPr/>
              <a:lstStyle/>
              <a:p>
                <a:pPr>
                  <a:defRPr/>
                </a:pPr>
                <a:r>
                  <a:rPr lang="en-US"/>
                  <a:t>Queue Time (min)</a:t>
                </a:r>
              </a:p>
            </c:rich>
          </c:tx>
          <c:layout>
            <c:manualLayout>
              <c:xMode val="edge"/>
              <c:yMode val="edge"/>
              <c:x val="2.0833333333333356E-2"/>
              <c:y val="0.24313849004168608"/>
            </c:manualLayout>
          </c:layout>
        </c:title>
        <c:numFmt formatCode="0" sourceLinked="1"/>
        <c:tickLblPos val="nextTo"/>
        <c:txPr>
          <a:bodyPr rot="0" vert="horz"/>
          <a:lstStyle/>
          <a:p>
            <a:pPr>
              <a:defRPr/>
            </a:pPr>
            <a:endParaRPr lang="en-US"/>
          </a:p>
        </c:txPr>
        <c:crossAx val="338363136"/>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Gap Between Groups</a:t>
            </a:r>
          </a:p>
        </c:rich>
      </c:tx>
      <c:layout>
        <c:manualLayout>
          <c:xMode val="edge"/>
          <c:yMode val="edge"/>
          <c:x val="0.34598214285714307"/>
          <c:y val="3.9215686274509803E-2"/>
        </c:manualLayout>
      </c:layout>
    </c:title>
    <c:plotArea>
      <c:layout>
        <c:manualLayout>
          <c:layoutTarget val="inner"/>
          <c:xMode val="edge"/>
          <c:yMode val="edge"/>
          <c:x val="0.14508944384923014"/>
          <c:y val="0.17254968041391094"/>
          <c:w val="0.80580444968572351"/>
          <c:h val="0.58039437957406359"/>
        </c:manualLayout>
      </c:layout>
      <c:scatterChart>
        <c:scatterStyle val="lineMarker"/>
        <c:ser>
          <c:idx val="0"/>
          <c:order val="0"/>
          <c:tx>
            <c:strRef>
              <c:f>'Fig 9.17'!$C$1</c:f>
              <c:strCache>
                <c:ptCount val="1"/>
                <c:pt idx="0">
                  <c:v>Gap Between Skiers</c:v>
                </c:pt>
              </c:strCache>
            </c:strRef>
          </c:tx>
          <c:xVal>
            <c:numRef>
              <c:f>'Fig 9.17'!$A$2:$A$18</c:f>
              <c:numCache>
                <c:formatCode>General</c:formatCode>
                <c:ptCount val="17"/>
                <c:pt idx="0">
                  <c:v>2</c:v>
                </c:pt>
                <c:pt idx="1">
                  <c:v>2.5</c:v>
                </c:pt>
                <c:pt idx="2">
                  <c:v>3</c:v>
                </c:pt>
                <c:pt idx="3">
                  <c:v>3.5</c:v>
                </c:pt>
                <c:pt idx="4">
                  <c:v>4</c:v>
                </c:pt>
                <c:pt idx="5">
                  <c:v>4.5</c:v>
                </c:pt>
                <c:pt idx="6">
                  <c:v>5</c:v>
                </c:pt>
                <c:pt idx="7">
                  <c:v>5.5</c:v>
                </c:pt>
                <c:pt idx="8">
                  <c:v>6</c:v>
                </c:pt>
                <c:pt idx="9">
                  <c:v>6.5</c:v>
                </c:pt>
                <c:pt idx="10">
                  <c:v>7</c:v>
                </c:pt>
                <c:pt idx="11">
                  <c:v>7.5</c:v>
                </c:pt>
                <c:pt idx="12">
                  <c:v>8</c:v>
                </c:pt>
                <c:pt idx="13">
                  <c:v>8.5</c:v>
                </c:pt>
                <c:pt idx="14">
                  <c:v>9</c:v>
                </c:pt>
                <c:pt idx="15">
                  <c:v>9.5</c:v>
                </c:pt>
                <c:pt idx="16">
                  <c:v>10</c:v>
                </c:pt>
              </c:numCache>
            </c:numRef>
          </c:xVal>
          <c:yVal>
            <c:numRef>
              <c:f>'Fig 9.17'!$C$2:$C$18</c:f>
              <c:numCache>
                <c:formatCode>0</c:formatCode>
                <c:ptCount val="17"/>
                <c:pt idx="0">
                  <c:v>386.66666666666669</c:v>
                </c:pt>
                <c:pt idx="1">
                  <c:v>309.33333333333331</c:v>
                </c:pt>
                <c:pt idx="2">
                  <c:v>257.77777777777777</c:v>
                </c:pt>
                <c:pt idx="3">
                  <c:v>220.95238095238093</c:v>
                </c:pt>
                <c:pt idx="4">
                  <c:v>193.33333333333334</c:v>
                </c:pt>
                <c:pt idx="5">
                  <c:v>171.85185185185185</c:v>
                </c:pt>
                <c:pt idx="6">
                  <c:v>154.66666666666666</c:v>
                </c:pt>
                <c:pt idx="7">
                  <c:v>140.60606060606059</c:v>
                </c:pt>
                <c:pt idx="8">
                  <c:v>128.88888888888889</c:v>
                </c:pt>
                <c:pt idx="9">
                  <c:v>118.97435897435896</c:v>
                </c:pt>
                <c:pt idx="10">
                  <c:v>110.47619047619047</c:v>
                </c:pt>
                <c:pt idx="11">
                  <c:v>103.11111111111111</c:v>
                </c:pt>
                <c:pt idx="12">
                  <c:v>96.666666666666671</c:v>
                </c:pt>
                <c:pt idx="13">
                  <c:v>90.980392156862749</c:v>
                </c:pt>
                <c:pt idx="14">
                  <c:v>85.925925925925924</c:v>
                </c:pt>
                <c:pt idx="15">
                  <c:v>81.403508771929822</c:v>
                </c:pt>
                <c:pt idx="16">
                  <c:v>77.333333333333329</c:v>
                </c:pt>
              </c:numCache>
            </c:numRef>
          </c:yVal>
        </c:ser>
        <c:axId val="338381056"/>
        <c:axId val="338391424"/>
      </c:scatterChart>
      <c:valAx>
        <c:axId val="338381056"/>
        <c:scaling>
          <c:orientation val="minMax"/>
          <c:max val="10"/>
          <c:min val="2"/>
        </c:scaling>
        <c:axPos val="b"/>
        <c:title>
          <c:tx>
            <c:rich>
              <a:bodyPr/>
              <a:lstStyle/>
              <a:p>
                <a:pPr>
                  <a:defRPr/>
                </a:pPr>
                <a:r>
                  <a:rPr lang="en-US"/>
                  <a:t>SkiTime (min)</a:t>
                </a:r>
              </a:p>
            </c:rich>
          </c:tx>
          <c:layout>
            <c:manualLayout>
              <c:xMode val="edge"/>
              <c:yMode val="edge"/>
              <c:x val="0.5022326115485567"/>
              <c:y val="0.85882682311769865"/>
            </c:manualLayout>
          </c:layout>
        </c:title>
        <c:numFmt formatCode="General" sourceLinked="1"/>
        <c:tickLblPos val="nextTo"/>
        <c:txPr>
          <a:bodyPr rot="0" vert="horz"/>
          <a:lstStyle/>
          <a:p>
            <a:pPr>
              <a:defRPr/>
            </a:pPr>
            <a:endParaRPr lang="en-US"/>
          </a:p>
        </c:txPr>
        <c:crossAx val="338391424"/>
        <c:crossesAt val="77.333333333333272"/>
        <c:crossBetween val="midCat"/>
      </c:valAx>
      <c:valAx>
        <c:axId val="338391424"/>
        <c:scaling>
          <c:orientation val="minMax"/>
          <c:min val="77.333333333333272"/>
        </c:scaling>
        <c:axPos val="l"/>
        <c:majorGridlines/>
        <c:title>
          <c:tx>
            <c:rich>
              <a:bodyPr/>
              <a:lstStyle/>
              <a:p>
                <a:pPr>
                  <a:defRPr/>
                </a:pPr>
                <a:r>
                  <a:rPr lang="en-US"/>
                  <a:t>Gap Between Skiers (ft)</a:t>
                </a:r>
              </a:p>
            </c:rich>
          </c:tx>
          <c:layout>
            <c:manualLayout>
              <c:xMode val="edge"/>
              <c:yMode val="edge"/>
              <c:x val="1.7857142857142856E-2"/>
              <c:y val="0.18039298028922876"/>
            </c:manualLayout>
          </c:layout>
        </c:title>
        <c:numFmt formatCode="0" sourceLinked="1"/>
        <c:tickLblPos val="nextTo"/>
        <c:txPr>
          <a:bodyPr rot="0" vert="horz"/>
          <a:lstStyle/>
          <a:p>
            <a:pPr>
              <a:defRPr/>
            </a:pPr>
            <a:endParaRPr lang="en-US"/>
          </a:p>
        </c:txPr>
        <c:crossAx val="338381056"/>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Queue Time</a:t>
            </a:r>
          </a:p>
        </c:rich>
      </c:tx>
      <c:layout>
        <c:manualLayout>
          <c:xMode val="edge"/>
          <c:yMode val="edge"/>
          <c:x val="0.40848214285714307"/>
          <c:y val="3.9215686274509803E-2"/>
        </c:manualLayout>
      </c:layout>
    </c:title>
    <c:plotArea>
      <c:layout>
        <c:manualLayout>
          <c:layoutTarget val="inner"/>
          <c:xMode val="edge"/>
          <c:yMode val="edge"/>
          <c:x val="0.131696572109301"/>
          <c:y val="0.15686334583082831"/>
          <c:w val="0.81250088555568767"/>
          <c:h val="0.59608071415714659"/>
        </c:manualLayout>
      </c:layout>
      <c:scatterChart>
        <c:scatterStyle val="lineMarker"/>
        <c:ser>
          <c:idx val="0"/>
          <c:order val="0"/>
          <c:tx>
            <c:strRef>
              <c:f>'Fig 9.18'!$B$1</c:f>
              <c:strCache>
                <c:ptCount val="1"/>
                <c:pt idx="0">
                  <c:v>Queue Time</c:v>
                </c:pt>
              </c:strCache>
            </c:strRef>
          </c:tx>
          <c:xVal>
            <c:numRef>
              <c:f>'Fig 9.18'!$A$2:$A$15</c:f>
              <c:numCache>
                <c:formatCode>General</c:formatCode>
                <c:ptCount val="14"/>
                <c:pt idx="0">
                  <c:v>250</c:v>
                </c:pt>
                <c:pt idx="1">
                  <c:v>300</c:v>
                </c:pt>
                <c:pt idx="2">
                  <c:v>350</c:v>
                </c:pt>
                <c:pt idx="3">
                  <c:v>400</c:v>
                </c:pt>
                <c:pt idx="4">
                  <c:v>450</c:v>
                </c:pt>
                <c:pt idx="5">
                  <c:v>500</c:v>
                </c:pt>
                <c:pt idx="6">
                  <c:v>550</c:v>
                </c:pt>
                <c:pt idx="7">
                  <c:v>600</c:v>
                </c:pt>
                <c:pt idx="8">
                  <c:v>650</c:v>
                </c:pt>
                <c:pt idx="9">
                  <c:v>700</c:v>
                </c:pt>
                <c:pt idx="10">
                  <c:v>750</c:v>
                </c:pt>
                <c:pt idx="11">
                  <c:v>800</c:v>
                </c:pt>
                <c:pt idx="12">
                  <c:v>850</c:v>
                </c:pt>
                <c:pt idx="13">
                  <c:v>900</c:v>
                </c:pt>
              </c:numCache>
            </c:numRef>
          </c:xVal>
          <c:yVal>
            <c:numRef>
              <c:f>'Fig 9.18'!$B$2:$B$15</c:f>
              <c:numCache>
                <c:formatCode>0</c:formatCode>
                <c:ptCount val="14"/>
                <c:pt idx="0">
                  <c:v>31.8</c:v>
                </c:pt>
                <c:pt idx="1">
                  <c:v>25.5</c:v>
                </c:pt>
                <c:pt idx="2">
                  <c:v>21</c:v>
                </c:pt>
                <c:pt idx="3">
                  <c:v>17.625</c:v>
                </c:pt>
                <c:pt idx="4">
                  <c:v>15</c:v>
                </c:pt>
                <c:pt idx="5">
                  <c:v>12.9</c:v>
                </c:pt>
                <c:pt idx="6">
                  <c:v>11.181818181818182</c:v>
                </c:pt>
                <c:pt idx="7">
                  <c:v>9.75</c:v>
                </c:pt>
                <c:pt idx="8">
                  <c:v>8.5384615384615383</c:v>
                </c:pt>
                <c:pt idx="9">
                  <c:v>7.5</c:v>
                </c:pt>
                <c:pt idx="10">
                  <c:v>6.6</c:v>
                </c:pt>
                <c:pt idx="11">
                  <c:v>6.2198275862068968</c:v>
                </c:pt>
                <c:pt idx="12">
                  <c:v>6.2198275862068968</c:v>
                </c:pt>
                <c:pt idx="13">
                  <c:v>6.2198275862068968</c:v>
                </c:pt>
              </c:numCache>
            </c:numRef>
          </c:yVal>
        </c:ser>
        <c:axId val="354558336"/>
        <c:axId val="354560256"/>
      </c:scatterChart>
      <c:valAx>
        <c:axId val="354558336"/>
        <c:scaling>
          <c:orientation val="minMax"/>
          <c:max val="900"/>
          <c:min val="250"/>
        </c:scaling>
        <c:axPos val="b"/>
        <c:title>
          <c:tx>
            <c:rich>
              <a:bodyPr/>
              <a:lstStyle/>
              <a:p>
                <a:pPr>
                  <a:defRPr/>
                </a:pPr>
                <a:r>
                  <a:rPr lang="en-US"/>
                  <a:t> Lift Max Speed (ft/min)</a:t>
                </a:r>
              </a:p>
            </c:rich>
          </c:tx>
          <c:layout>
            <c:manualLayout>
              <c:xMode val="edge"/>
              <c:yMode val="edge"/>
              <c:x val="0.45089332583427094"/>
              <c:y val="0.85882682311769865"/>
            </c:manualLayout>
          </c:layout>
        </c:title>
        <c:numFmt formatCode="General" sourceLinked="1"/>
        <c:tickLblPos val="nextTo"/>
        <c:txPr>
          <a:bodyPr rot="0" vert="horz"/>
          <a:lstStyle/>
          <a:p>
            <a:pPr>
              <a:defRPr/>
            </a:pPr>
            <a:endParaRPr lang="en-US"/>
          </a:p>
        </c:txPr>
        <c:crossAx val="354560256"/>
        <c:crossesAt val="0"/>
        <c:crossBetween val="midCat"/>
      </c:valAx>
      <c:valAx>
        <c:axId val="354560256"/>
        <c:scaling>
          <c:orientation val="minMax"/>
        </c:scaling>
        <c:axPos val="l"/>
        <c:majorGridlines/>
        <c:title>
          <c:tx>
            <c:rich>
              <a:bodyPr/>
              <a:lstStyle/>
              <a:p>
                <a:pPr>
                  <a:defRPr/>
                </a:pPr>
                <a:r>
                  <a:rPr lang="en-US"/>
                  <a:t>Queue Time (min)</a:t>
                </a:r>
              </a:p>
            </c:rich>
          </c:tx>
          <c:layout>
            <c:manualLayout>
              <c:xMode val="edge"/>
              <c:yMode val="edge"/>
              <c:x val="2.0833333333333356E-2"/>
              <c:y val="0.2222234573619474"/>
            </c:manualLayout>
          </c:layout>
        </c:title>
        <c:numFmt formatCode="0" sourceLinked="1"/>
        <c:tickLblPos val="nextTo"/>
        <c:txPr>
          <a:bodyPr rot="0" vert="horz"/>
          <a:lstStyle/>
          <a:p>
            <a:pPr>
              <a:defRPr/>
            </a:pPr>
            <a:endParaRPr lang="en-US"/>
          </a:p>
        </c:txPr>
        <c:crossAx val="354558336"/>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Arial"/>
                <a:ea typeface="Arial"/>
                <a:cs typeface="Arial"/>
              </a:defRPr>
            </a:pPr>
            <a:r>
              <a:rPr lang="en-US"/>
              <a:t>Time Spent</a:t>
            </a:r>
          </a:p>
        </c:rich>
      </c:tx>
      <c:layout>
        <c:manualLayout>
          <c:xMode val="edge"/>
          <c:yMode val="edge"/>
          <c:x val="0.40356083086053418"/>
          <c:y val="3.90625E-2"/>
        </c:manualLayout>
      </c:layout>
      <c:spPr>
        <a:noFill/>
        <a:ln w="25400">
          <a:noFill/>
        </a:ln>
      </c:spPr>
    </c:title>
    <c:plotArea>
      <c:layout>
        <c:manualLayout>
          <c:layoutTarget val="inner"/>
          <c:xMode val="edge"/>
          <c:yMode val="edge"/>
          <c:x val="0.24925852138950266"/>
          <c:y val="0.2196086841631594"/>
          <c:w val="0.53709276632738079"/>
          <c:h val="0.70980663988449755"/>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1.1623738552936675E-2"/>
                  <c:y val="-5.6150516682752713E-2"/>
                </c:manualLayout>
              </c:layout>
              <c:dLblPos val="bestFit"/>
              <c:showCatName val="1"/>
              <c:showPercent val="1"/>
            </c:dLbl>
            <c:dLbl>
              <c:idx val="1"/>
              <c:layout>
                <c:manualLayout>
                  <c:x val="-3.6112370226718739E-2"/>
                  <c:y val="-5.7598270804384809E-2"/>
                </c:manualLayout>
              </c:layout>
              <c:dLblPos val="bestFit"/>
              <c:showCatName val="1"/>
              <c:showPercent val="1"/>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showCatName val="1"/>
            <c:showPercent val="1"/>
            <c:showLeaderLines val="1"/>
          </c:dLbls>
          <c:cat>
            <c:strRef>
              <c:f>'Fig 9.2'!$F$7:$F$9</c:f>
              <c:strCache>
                <c:ptCount val="3"/>
                <c:pt idx="0">
                  <c:v>Queue</c:v>
                </c:pt>
                <c:pt idx="1">
                  <c:v>Lift</c:v>
                </c:pt>
                <c:pt idx="2">
                  <c:v>Mountain</c:v>
                </c:pt>
              </c:strCache>
            </c:strRef>
          </c:cat>
          <c:val>
            <c:numRef>
              <c:f>'Fig 9.2'!$I$7:$I$9</c:f>
              <c:numCache>
                <c:formatCode>0%</c:formatCode>
                <c:ptCount val="3"/>
                <c:pt idx="0">
                  <c:v>0.51963048498845266</c:v>
                </c:pt>
                <c:pt idx="1">
                  <c:v>0.27251732101616627</c:v>
                </c:pt>
                <c:pt idx="2">
                  <c:v>0.20785219399538105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Gap Between Groups</a:t>
            </a:r>
          </a:p>
        </c:rich>
      </c:tx>
      <c:layout>
        <c:manualLayout>
          <c:xMode val="edge"/>
          <c:yMode val="edge"/>
          <c:x val="0.34598214285714307"/>
          <c:y val="3.9215686274509803E-2"/>
        </c:manualLayout>
      </c:layout>
    </c:title>
    <c:plotArea>
      <c:layout>
        <c:manualLayout>
          <c:layoutTarget val="inner"/>
          <c:xMode val="edge"/>
          <c:yMode val="edge"/>
          <c:x val="0.14508944384923014"/>
          <c:y val="0.16470651312236961"/>
          <c:w val="0.79910801381575869"/>
          <c:h val="0.58823754686560459"/>
        </c:manualLayout>
      </c:layout>
      <c:scatterChart>
        <c:scatterStyle val="lineMarker"/>
        <c:ser>
          <c:idx val="0"/>
          <c:order val="0"/>
          <c:tx>
            <c:strRef>
              <c:f>'Fig 9.18'!$C$1</c:f>
              <c:strCache>
                <c:ptCount val="1"/>
                <c:pt idx="0">
                  <c:v>Gap Between Skiers</c:v>
                </c:pt>
              </c:strCache>
            </c:strRef>
          </c:tx>
          <c:xVal>
            <c:numRef>
              <c:f>'Fig 9.18'!$A$2:$A$15</c:f>
              <c:numCache>
                <c:formatCode>General</c:formatCode>
                <c:ptCount val="14"/>
                <c:pt idx="0">
                  <c:v>250</c:v>
                </c:pt>
                <c:pt idx="1">
                  <c:v>300</c:v>
                </c:pt>
                <c:pt idx="2">
                  <c:v>350</c:v>
                </c:pt>
                <c:pt idx="3">
                  <c:v>400</c:v>
                </c:pt>
                <c:pt idx="4">
                  <c:v>450</c:v>
                </c:pt>
                <c:pt idx="5">
                  <c:v>500</c:v>
                </c:pt>
                <c:pt idx="6">
                  <c:v>550</c:v>
                </c:pt>
                <c:pt idx="7">
                  <c:v>600</c:v>
                </c:pt>
                <c:pt idx="8">
                  <c:v>650</c:v>
                </c:pt>
                <c:pt idx="9">
                  <c:v>700</c:v>
                </c:pt>
                <c:pt idx="10">
                  <c:v>750</c:v>
                </c:pt>
                <c:pt idx="11">
                  <c:v>800</c:v>
                </c:pt>
                <c:pt idx="12">
                  <c:v>850</c:v>
                </c:pt>
                <c:pt idx="13">
                  <c:v>900</c:v>
                </c:pt>
              </c:numCache>
            </c:numRef>
          </c:xVal>
          <c:yVal>
            <c:numRef>
              <c:f>'Fig 9.18'!$C$2:$C$15</c:f>
              <c:numCache>
                <c:formatCode>0</c:formatCode>
                <c:ptCount val="14"/>
                <c:pt idx="0">
                  <c:v>232</c:v>
                </c:pt>
                <c:pt idx="1">
                  <c:v>193.33333333333334</c:v>
                </c:pt>
                <c:pt idx="2">
                  <c:v>165.71428571428572</c:v>
                </c:pt>
                <c:pt idx="3">
                  <c:v>145</c:v>
                </c:pt>
                <c:pt idx="4">
                  <c:v>128.88888888888889</c:v>
                </c:pt>
                <c:pt idx="5">
                  <c:v>116</c:v>
                </c:pt>
                <c:pt idx="6">
                  <c:v>105.45454545454544</c:v>
                </c:pt>
                <c:pt idx="7">
                  <c:v>96.666666666666671</c:v>
                </c:pt>
                <c:pt idx="8">
                  <c:v>89.230769230769226</c:v>
                </c:pt>
                <c:pt idx="9">
                  <c:v>82.857142857142861</c:v>
                </c:pt>
                <c:pt idx="10">
                  <c:v>77.333333333333329</c:v>
                </c:pt>
                <c:pt idx="11">
                  <c:v>75</c:v>
                </c:pt>
                <c:pt idx="12">
                  <c:v>75</c:v>
                </c:pt>
                <c:pt idx="13">
                  <c:v>75</c:v>
                </c:pt>
              </c:numCache>
            </c:numRef>
          </c:yVal>
        </c:ser>
        <c:axId val="354588544"/>
        <c:axId val="354598912"/>
      </c:scatterChart>
      <c:valAx>
        <c:axId val="354588544"/>
        <c:scaling>
          <c:orientation val="minMax"/>
          <c:max val="900"/>
          <c:min val="250"/>
        </c:scaling>
        <c:axPos val="b"/>
        <c:title>
          <c:tx>
            <c:rich>
              <a:bodyPr/>
              <a:lstStyle/>
              <a:p>
                <a:pPr>
                  <a:defRPr/>
                </a:pPr>
                <a:r>
                  <a:rPr lang="en-US"/>
                  <a:t>  Lift Max Speed (ft/min)</a:t>
                </a:r>
              </a:p>
            </c:rich>
          </c:tx>
          <c:layout>
            <c:manualLayout>
              <c:xMode val="edge"/>
              <c:yMode val="edge"/>
              <c:x val="0.45312546869141357"/>
              <c:y val="0.85882682311769865"/>
            </c:manualLayout>
          </c:layout>
        </c:title>
        <c:numFmt formatCode="General" sourceLinked="1"/>
        <c:tickLblPos val="nextTo"/>
        <c:txPr>
          <a:bodyPr rot="0" vert="horz"/>
          <a:lstStyle/>
          <a:p>
            <a:pPr>
              <a:defRPr/>
            </a:pPr>
            <a:endParaRPr lang="en-US"/>
          </a:p>
        </c:txPr>
        <c:crossAx val="354598912"/>
        <c:crossesAt val="75"/>
        <c:crossBetween val="midCat"/>
      </c:valAx>
      <c:valAx>
        <c:axId val="354598912"/>
        <c:scaling>
          <c:orientation val="minMax"/>
          <c:min val="75"/>
        </c:scaling>
        <c:axPos val="l"/>
        <c:majorGridlines/>
        <c:title>
          <c:tx>
            <c:rich>
              <a:bodyPr/>
              <a:lstStyle/>
              <a:p>
                <a:pPr>
                  <a:defRPr/>
                </a:pPr>
                <a:r>
                  <a:rPr lang="en-US"/>
                  <a:t>Gap Between Skiers (ft)</a:t>
                </a:r>
              </a:p>
            </c:rich>
          </c:tx>
          <c:layout>
            <c:manualLayout>
              <c:xMode val="edge"/>
              <c:yMode val="edge"/>
              <c:x val="2.3809523809523812E-2"/>
              <c:y val="0.19215768617158147"/>
            </c:manualLayout>
          </c:layout>
        </c:title>
        <c:numFmt formatCode="0" sourceLinked="1"/>
        <c:tickLblPos val="nextTo"/>
        <c:txPr>
          <a:bodyPr rot="0" vert="horz"/>
          <a:lstStyle/>
          <a:p>
            <a:pPr>
              <a:defRPr/>
            </a:pPr>
            <a:endParaRPr lang="en-US"/>
          </a:p>
        </c:txPr>
        <c:crossAx val="354588544"/>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Queue Time</a:t>
            </a:r>
          </a:p>
        </c:rich>
      </c:tx>
      <c:layout>
        <c:manualLayout>
          <c:xMode val="edge"/>
          <c:yMode val="edge"/>
          <c:x val="0.40848214285714307"/>
          <c:y val="3.9215686274509803E-2"/>
        </c:manualLayout>
      </c:layout>
    </c:title>
    <c:plotArea>
      <c:layout>
        <c:manualLayout>
          <c:layoutTarget val="inner"/>
          <c:xMode val="edge"/>
          <c:yMode val="edge"/>
          <c:x val="0.14062515326925362"/>
          <c:y val="0.1686280967681402"/>
          <c:w val="0.80357230439573457"/>
          <c:h val="0.62745338332331235"/>
        </c:manualLayout>
      </c:layout>
      <c:scatterChart>
        <c:scatterStyle val="lineMarker"/>
        <c:ser>
          <c:idx val="0"/>
          <c:order val="0"/>
          <c:tx>
            <c:v>M1</c:v>
          </c:tx>
          <c:xVal>
            <c:numRef>
              <c:f>'Fig. 9.19'!$A$2:$A$7</c:f>
              <c:numCache>
                <c:formatCode>General</c:formatCode>
                <c:ptCount val="6"/>
                <c:pt idx="0">
                  <c:v>1</c:v>
                </c:pt>
                <c:pt idx="1">
                  <c:v>2</c:v>
                </c:pt>
                <c:pt idx="2">
                  <c:v>3</c:v>
                </c:pt>
                <c:pt idx="3">
                  <c:v>4</c:v>
                </c:pt>
                <c:pt idx="4">
                  <c:v>5</c:v>
                </c:pt>
                <c:pt idx="5">
                  <c:v>6</c:v>
                </c:pt>
              </c:numCache>
            </c:numRef>
          </c:xVal>
          <c:yVal>
            <c:numRef>
              <c:f>'Fig. 9.19'!$E$2:$E$7</c:f>
              <c:numCache>
                <c:formatCode>0</c:formatCode>
                <c:ptCount val="6"/>
                <c:pt idx="0">
                  <c:v>44</c:v>
                </c:pt>
                <c:pt idx="1">
                  <c:v>15</c:v>
                </c:pt>
                <c:pt idx="2">
                  <c:v>5.333333333333333</c:v>
                </c:pt>
                <c:pt idx="3">
                  <c:v>0.5</c:v>
                </c:pt>
                <c:pt idx="4">
                  <c:v>-2.4</c:v>
                </c:pt>
                <c:pt idx="5">
                  <c:v>-4.333333333333333</c:v>
                </c:pt>
              </c:numCache>
            </c:numRef>
          </c:yVal>
        </c:ser>
        <c:ser>
          <c:idx val="1"/>
          <c:order val="1"/>
          <c:tx>
            <c:strRef>
              <c:f>'Fig. 9.19'!$B$1</c:f>
              <c:strCache>
                <c:ptCount val="1"/>
                <c:pt idx="0">
                  <c:v>M2</c:v>
                </c:pt>
              </c:strCache>
            </c:strRef>
          </c:tx>
          <c:xVal>
            <c:numRef>
              <c:f>'Fig. 9.19'!$A$2:$A$7</c:f>
              <c:numCache>
                <c:formatCode>General</c:formatCode>
                <c:ptCount val="6"/>
                <c:pt idx="0">
                  <c:v>1</c:v>
                </c:pt>
                <c:pt idx="1">
                  <c:v>2</c:v>
                </c:pt>
                <c:pt idx="2">
                  <c:v>3</c:v>
                </c:pt>
                <c:pt idx="3">
                  <c:v>4</c:v>
                </c:pt>
                <c:pt idx="4">
                  <c:v>5</c:v>
                </c:pt>
                <c:pt idx="5">
                  <c:v>6</c:v>
                </c:pt>
              </c:numCache>
            </c:numRef>
          </c:xVal>
          <c:yVal>
            <c:numRef>
              <c:f>'Fig. 9.19'!$B$2:$B$7</c:f>
              <c:numCache>
                <c:formatCode>0</c:formatCode>
                <c:ptCount val="6"/>
                <c:pt idx="0">
                  <c:v>44</c:v>
                </c:pt>
                <c:pt idx="1">
                  <c:v>15</c:v>
                </c:pt>
                <c:pt idx="2">
                  <c:v>7.1896551724137936</c:v>
                </c:pt>
                <c:pt idx="3">
                  <c:v>1.5646551724137936</c:v>
                </c:pt>
                <c:pt idx="4">
                  <c:v>0.28448275862068984</c:v>
                </c:pt>
                <c:pt idx="5">
                  <c:v>-3.0905172413793096</c:v>
                </c:pt>
              </c:numCache>
            </c:numRef>
          </c:yVal>
        </c:ser>
        <c:axId val="338547456"/>
        <c:axId val="338549376"/>
      </c:scatterChart>
      <c:valAx>
        <c:axId val="338547456"/>
        <c:scaling>
          <c:orientation val="minMax"/>
          <c:max val="6"/>
          <c:min val="1"/>
        </c:scaling>
        <c:axPos val="b"/>
        <c:title>
          <c:tx>
            <c:rich>
              <a:bodyPr/>
              <a:lstStyle/>
              <a:p>
                <a:pPr>
                  <a:defRPr/>
                </a:pPr>
                <a:r>
                  <a:rPr lang="en-US"/>
                  <a:t>  Seats per Chair</a:t>
                </a:r>
              </a:p>
            </c:rich>
          </c:tx>
          <c:layout>
            <c:manualLayout>
              <c:xMode val="edge"/>
              <c:yMode val="edge"/>
              <c:x val="0.44866118297712776"/>
              <c:y val="0.90196407801965928"/>
            </c:manualLayout>
          </c:layout>
        </c:title>
        <c:numFmt formatCode="General" sourceLinked="1"/>
        <c:tickLblPos val="nextTo"/>
        <c:txPr>
          <a:bodyPr rot="0" vert="horz"/>
          <a:lstStyle/>
          <a:p>
            <a:pPr>
              <a:defRPr/>
            </a:pPr>
            <a:endParaRPr lang="en-US"/>
          </a:p>
        </c:txPr>
        <c:crossAx val="338549376"/>
        <c:crossesAt val="-10"/>
        <c:crossBetween val="midCat"/>
      </c:valAx>
      <c:valAx>
        <c:axId val="338549376"/>
        <c:scaling>
          <c:orientation val="minMax"/>
        </c:scaling>
        <c:axPos val="l"/>
        <c:majorGridlines/>
        <c:title>
          <c:tx>
            <c:rich>
              <a:bodyPr/>
              <a:lstStyle/>
              <a:p>
                <a:pPr>
                  <a:defRPr/>
                </a:pPr>
                <a:r>
                  <a:rPr lang="en-US"/>
                  <a:t>Queue Time (min)</a:t>
                </a:r>
              </a:p>
            </c:rich>
          </c:tx>
          <c:layout>
            <c:manualLayout>
              <c:xMode val="edge"/>
              <c:yMode val="edge"/>
              <c:x val="2.6785714285714309E-2"/>
              <c:y val="0.23921692141423509"/>
            </c:manualLayout>
          </c:layout>
        </c:title>
        <c:numFmt formatCode="0" sourceLinked="1"/>
        <c:tickLblPos val="nextTo"/>
        <c:txPr>
          <a:bodyPr rot="0" vert="horz"/>
          <a:lstStyle/>
          <a:p>
            <a:pPr>
              <a:defRPr/>
            </a:pPr>
            <a:endParaRPr lang="en-US"/>
          </a:p>
        </c:txPr>
        <c:crossAx val="338547456"/>
        <c:crosses val="autoZero"/>
        <c:crossBetween val="midCat"/>
      </c:valAx>
    </c:plotArea>
    <c:legend>
      <c:legendPos val="r"/>
      <c:layout>
        <c:manualLayout>
          <c:xMode val="edge"/>
          <c:yMode val="edge"/>
          <c:x val="0.74628069928758944"/>
          <c:y val="0.18431454891667953"/>
          <c:w val="0.1845240438695164"/>
          <c:h val="0.20522916988317641"/>
        </c:manualLayout>
      </c:layout>
    </c:legend>
    <c:plotVisOnly val="1"/>
    <c:dispBlanksAs val="gap"/>
  </c:chart>
  <c:printSettings>
    <c:headerFooter alignWithMargins="0"/>
    <c:pageMargins b="1" l="0.75000000000000044" r="0.750000000000000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Gap Between Groups</a:t>
            </a:r>
          </a:p>
        </c:rich>
      </c:tx>
      <c:layout>
        <c:manualLayout>
          <c:xMode val="edge"/>
          <c:yMode val="edge"/>
          <c:x val="0.34598214285714307"/>
          <c:y val="3.9215686274509803E-2"/>
        </c:manualLayout>
      </c:layout>
    </c:title>
    <c:plotArea>
      <c:layout>
        <c:manualLayout>
          <c:layoutTarget val="inner"/>
          <c:xMode val="edge"/>
          <c:yMode val="edge"/>
          <c:x val="0.14508944384923014"/>
          <c:y val="0.22745185145470073"/>
          <c:w val="0.81250088555568767"/>
          <c:h val="0.52549220853327405"/>
        </c:manualLayout>
      </c:layout>
      <c:scatterChart>
        <c:scatterStyle val="lineMarker"/>
        <c:ser>
          <c:idx val="0"/>
          <c:order val="0"/>
          <c:tx>
            <c:strRef>
              <c:f>'Fig. 9.19'!$C$1</c:f>
              <c:strCache>
                <c:ptCount val="1"/>
                <c:pt idx="0">
                  <c:v>Gap Between Skiers</c:v>
                </c:pt>
              </c:strCache>
            </c:strRef>
          </c:tx>
          <c:xVal>
            <c:numRef>
              <c:f>'Fig. 9.19'!$A$2:$A$7</c:f>
              <c:numCache>
                <c:formatCode>General</c:formatCode>
                <c:ptCount val="6"/>
                <c:pt idx="0">
                  <c:v>1</c:v>
                </c:pt>
                <c:pt idx="1">
                  <c:v>2</c:v>
                </c:pt>
                <c:pt idx="2">
                  <c:v>3</c:v>
                </c:pt>
                <c:pt idx="3">
                  <c:v>4</c:v>
                </c:pt>
                <c:pt idx="4">
                  <c:v>5</c:v>
                </c:pt>
                <c:pt idx="5">
                  <c:v>6</c:v>
                </c:pt>
              </c:numCache>
            </c:numRef>
          </c:xVal>
          <c:yVal>
            <c:numRef>
              <c:f>'Fig. 9.19'!$C$2:$C$7</c:f>
              <c:numCache>
                <c:formatCode>0</c:formatCode>
                <c:ptCount val="6"/>
                <c:pt idx="0">
                  <c:v>128.88888888888889</c:v>
                </c:pt>
                <c:pt idx="1">
                  <c:v>128.88888888888889</c:v>
                </c:pt>
                <c:pt idx="2">
                  <c:v>75</c:v>
                </c:pt>
                <c:pt idx="3">
                  <c:v>75</c:v>
                </c:pt>
                <c:pt idx="4">
                  <c:v>75</c:v>
                </c:pt>
                <c:pt idx="5">
                  <c:v>75</c:v>
                </c:pt>
              </c:numCache>
            </c:numRef>
          </c:yVal>
        </c:ser>
        <c:axId val="355687040"/>
        <c:axId val="355693312"/>
      </c:scatterChart>
      <c:valAx>
        <c:axId val="355687040"/>
        <c:scaling>
          <c:orientation val="minMax"/>
          <c:max val="6"/>
          <c:min val="1"/>
        </c:scaling>
        <c:axPos val="b"/>
        <c:title>
          <c:tx>
            <c:rich>
              <a:bodyPr/>
              <a:lstStyle/>
              <a:p>
                <a:pPr>
                  <a:defRPr/>
                </a:pPr>
                <a:r>
                  <a:rPr lang="en-US"/>
                  <a:t>  Seats per Chair</a:t>
                </a:r>
              </a:p>
            </c:rich>
          </c:tx>
          <c:layout>
            <c:manualLayout>
              <c:xMode val="edge"/>
              <c:yMode val="edge"/>
              <c:x val="0.45758975440569927"/>
              <c:y val="0.85882682311769865"/>
            </c:manualLayout>
          </c:layout>
        </c:title>
        <c:numFmt formatCode="General" sourceLinked="1"/>
        <c:tickLblPos val="nextTo"/>
        <c:txPr>
          <a:bodyPr rot="0" vert="horz"/>
          <a:lstStyle/>
          <a:p>
            <a:pPr>
              <a:defRPr/>
            </a:pPr>
            <a:endParaRPr lang="en-US"/>
          </a:p>
        </c:txPr>
        <c:crossAx val="355693312"/>
        <c:crossesAt val="75"/>
        <c:crossBetween val="midCat"/>
      </c:valAx>
      <c:valAx>
        <c:axId val="355693312"/>
        <c:scaling>
          <c:orientation val="minMax"/>
          <c:min val="75"/>
        </c:scaling>
        <c:axPos val="l"/>
        <c:majorGridlines/>
        <c:title>
          <c:tx>
            <c:rich>
              <a:bodyPr/>
              <a:lstStyle/>
              <a:p>
                <a:pPr>
                  <a:defRPr/>
                </a:pPr>
                <a:r>
                  <a:rPr lang="en-US"/>
                  <a:t>Gap Between Skiers (ft)</a:t>
                </a:r>
              </a:p>
            </c:rich>
          </c:tx>
          <c:layout>
            <c:manualLayout>
              <c:xMode val="edge"/>
              <c:yMode val="edge"/>
              <c:x val="2.3809523809523812E-2"/>
              <c:y val="0.20784437239462722"/>
            </c:manualLayout>
          </c:layout>
        </c:title>
        <c:numFmt formatCode="0" sourceLinked="1"/>
        <c:tickLblPos val="nextTo"/>
        <c:txPr>
          <a:bodyPr rot="0" vert="horz"/>
          <a:lstStyle/>
          <a:p>
            <a:pPr>
              <a:defRPr/>
            </a:pPr>
            <a:endParaRPr lang="en-US"/>
          </a:p>
        </c:txPr>
        <c:crossAx val="355687040"/>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System Timing &amp; Loading</a:t>
            </a:r>
          </a:p>
        </c:rich>
      </c:tx>
      <c:layout>
        <c:manualLayout>
          <c:xMode val="edge"/>
          <c:yMode val="edge"/>
          <c:x val="0.25245158464399664"/>
          <c:y val="3.3232677422638329E-2"/>
        </c:manualLayout>
      </c:layout>
      <c:spPr>
        <a:noFill/>
        <a:ln w="25400">
          <a:noFill/>
        </a:ln>
      </c:spPr>
    </c:title>
    <c:plotArea>
      <c:layout>
        <c:manualLayout>
          <c:layoutTarget val="inner"/>
          <c:xMode val="edge"/>
          <c:yMode val="edge"/>
          <c:x val="0.18627495565964797"/>
          <c:y val="0.20481927710843392"/>
          <c:w val="0.63970741351537186"/>
          <c:h val="0.65963855421686823"/>
        </c:manualLayout>
      </c:layout>
      <c:barChart>
        <c:barDir val="col"/>
        <c:grouping val="clustered"/>
        <c:ser>
          <c:idx val="1"/>
          <c:order val="0"/>
          <c:tx>
            <c:strRef>
              <c:f>'Fig 9.20'!$N$6</c:f>
              <c:strCache>
                <c:ptCount val="1"/>
                <c:pt idx="0">
                  <c:v>Time</c:v>
                </c:pt>
              </c:strCache>
            </c:strRef>
          </c:tx>
          <c:spPr>
            <a:solidFill>
              <a:srgbClr val="339966"/>
            </a:solidFill>
            <a:ln w="12700">
              <a:solidFill>
                <a:srgbClr val="000000"/>
              </a:solidFill>
              <a:prstDash val="solid"/>
            </a:ln>
          </c:spPr>
          <c:cat>
            <c:strRef>
              <c:f>'Fig 9.20'!$L$7:$L$9</c:f>
              <c:strCache>
                <c:ptCount val="3"/>
                <c:pt idx="0">
                  <c:v>Queue</c:v>
                </c:pt>
                <c:pt idx="1">
                  <c:v>Lift</c:v>
                </c:pt>
                <c:pt idx="2">
                  <c:v>Mountain</c:v>
                </c:pt>
              </c:strCache>
            </c:strRef>
          </c:cat>
          <c:val>
            <c:numRef>
              <c:f>'Fig 9.20'!$N$7:$N$9</c:f>
              <c:numCache>
                <c:formatCode>0.0</c:formatCode>
                <c:ptCount val="3"/>
                <c:pt idx="0">
                  <c:v>1.5646551724137936</c:v>
                </c:pt>
                <c:pt idx="1">
                  <c:v>9.1551724137931032</c:v>
                </c:pt>
                <c:pt idx="2">
                  <c:v>6</c:v>
                </c:pt>
              </c:numCache>
            </c:numRef>
          </c:val>
        </c:ser>
        <c:gapWidth val="30"/>
        <c:axId val="355977472"/>
        <c:axId val="355983744"/>
      </c:barChart>
      <c:lineChart>
        <c:grouping val="standard"/>
        <c:ser>
          <c:idx val="0"/>
          <c:order val="1"/>
          <c:tx>
            <c:strRef>
              <c:f>'Fig 9.20'!$M$6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9.20'!$L$7:$L$9</c:f>
              <c:strCache>
                <c:ptCount val="3"/>
                <c:pt idx="0">
                  <c:v>Queue</c:v>
                </c:pt>
                <c:pt idx="1">
                  <c:v>Lift</c:v>
                </c:pt>
                <c:pt idx="2">
                  <c:v>Mountain</c:v>
                </c:pt>
              </c:strCache>
            </c:strRef>
          </c:cat>
          <c:val>
            <c:numRef>
              <c:f>'Fig 9.20'!$M$7:$M$9</c:f>
              <c:numCache>
                <c:formatCode>0</c:formatCode>
                <c:ptCount val="3"/>
                <c:pt idx="0">
                  <c:v>40.333333333333343</c:v>
                </c:pt>
                <c:pt idx="1">
                  <c:v>240</c:v>
                </c:pt>
                <c:pt idx="2">
                  <c:v>154.66666666666666</c:v>
                </c:pt>
              </c:numCache>
            </c:numRef>
          </c:val>
        </c:ser>
        <c:marker val="1"/>
        <c:axId val="355985664"/>
        <c:axId val="355799040"/>
      </c:lineChart>
      <c:catAx>
        <c:axId val="35597747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83744"/>
        <c:crosses val="autoZero"/>
        <c:lblAlgn val="ctr"/>
        <c:lblOffset val="100"/>
        <c:tickLblSkip val="1"/>
        <c:tickMarkSkip val="1"/>
      </c:catAx>
      <c:valAx>
        <c:axId val="355983744"/>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3.9215686274509803E-2"/>
              <c:y val="0.45481927710843412"/>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77472"/>
        <c:crosses val="autoZero"/>
        <c:crossBetween val="between"/>
      </c:valAx>
      <c:catAx>
        <c:axId val="355985664"/>
        <c:scaling>
          <c:orientation val="minMax"/>
        </c:scaling>
        <c:delete val="1"/>
        <c:axPos val="b"/>
        <c:tickLblPos val="nextTo"/>
        <c:crossAx val="355799040"/>
        <c:crosses val="autoZero"/>
        <c:lblAlgn val="ctr"/>
        <c:lblOffset val="100"/>
      </c:catAx>
      <c:valAx>
        <c:axId val="355799040"/>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(approx)</a:t>
                </a:r>
              </a:p>
            </c:rich>
          </c:tx>
          <c:layout>
            <c:manualLayout>
              <c:xMode val="edge"/>
              <c:yMode val="edge"/>
              <c:x val="0.90686480366424771"/>
              <c:y val="0.37349397590361505"/>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85664"/>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1" i="0" u="none" strike="noStrike" baseline="0">
                <a:solidFill>
                  <a:srgbClr val="000000"/>
                </a:solidFill>
                <a:latin typeface="Arial"/>
                <a:ea typeface="Arial"/>
                <a:cs typeface="Arial"/>
              </a:defRPr>
            </a:pPr>
            <a:r>
              <a:rPr lang="en-US"/>
              <a:t>Time Segmentation</a:t>
            </a:r>
          </a:p>
        </c:rich>
      </c:tx>
      <c:layout>
        <c:manualLayout>
          <c:xMode val="edge"/>
          <c:yMode val="edge"/>
          <c:x val="0.33333429357454669"/>
          <c:y val="3.6496415403340678E-2"/>
        </c:manualLayout>
      </c:layout>
      <c:spPr>
        <a:noFill/>
        <a:ln w="25400">
          <a:noFill/>
        </a:ln>
      </c:spPr>
    </c:title>
    <c:plotArea>
      <c:layout>
        <c:manualLayout>
          <c:layoutTarget val="inner"/>
          <c:xMode val="edge"/>
          <c:yMode val="edge"/>
          <c:x val="0.30177514792899407"/>
          <c:y val="0.24817562474271632"/>
          <c:w val="0.50295857988165571"/>
          <c:h val="0.62043906185679076"/>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7.6593828138345997E-3"/>
                  <c:y val="-4.9744159003271782E-2"/>
                </c:manualLayout>
              </c:layout>
              <c:dLblPos val="bestFit"/>
              <c:showCatName val="1"/>
              <c:showPercent val="1"/>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en-US"/>
              </a:p>
            </c:txPr>
            <c:showCatName val="1"/>
            <c:showPercent val="1"/>
            <c:showLeaderLines val="1"/>
          </c:dLbls>
          <c:cat>
            <c:strRef>
              <c:f>'Fig 9.20'!$L$7:$L$9</c:f>
              <c:strCache>
                <c:ptCount val="3"/>
                <c:pt idx="0">
                  <c:v>Queue</c:v>
                </c:pt>
                <c:pt idx="1">
                  <c:v>Lift</c:v>
                </c:pt>
                <c:pt idx="2">
                  <c:v>Mountain</c:v>
                </c:pt>
              </c:strCache>
            </c:strRef>
          </c:cat>
          <c:val>
            <c:numRef>
              <c:f>'Fig 9.20'!$O$7:$O$9</c:f>
              <c:numCache>
                <c:formatCode>0%</c:formatCode>
                <c:ptCount val="3"/>
                <c:pt idx="0">
                  <c:v>9.3580819798917275E-2</c:v>
                </c:pt>
                <c:pt idx="1">
                  <c:v>0.54756380510440839</c:v>
                </c:pt>
                <c:pt idx="2">
                  <c:v>0.35885537509667442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System Timing &amp; Loading</a:t>
            </a:r>
          </a:p>
        </c:rich>
      </c:tx>
      <c:layout>
        <c:manualLayout>
          <c:xMode val="edge"/>
          <c:yMode val="edge"/>
          <c:x val="0.26241195333728906"/>
          <c:y val="3.3536635290579882E-2"/>
        </c:manualLayout>
      </c:layout>
      <c:spPr>
        <a:noFill/>
        <a:ln w="25400">
          <a:noFill/>
        </a:ln>
      </c:spPr>
    </c:title>
    <c:plotArea>
      <c:layout>
        <c:manualLayout>
          <c:layoutTarget val="inner"/>
          <c:xMode val="edge"/>
          <c:yMode val="edge"/>
          <c:x val="0.17924548943917862"/>
          <c:y val="0.20795169136949129"/>
          <c:w val="0.65330263914016362"/>
          <c:h val="0.65443620519222168"/>
        </c:manualLayout>
      </c:layout>
      <c:barChart>
        <c:barDir val="col"/>
        <c:grouping val="clustered"/>
        <c:ser>
          <c:idx val="1"/>
          <c:order val="0"/>
          <c:tx>
            <c:strRef>
              <c:f>'Fig. 9.22'!$N$6</c:f>
              <c:strCache>
                <c:ptCount val="1"/>
                <c:pt idx="0">
                  <c:v>Time</c:v>
                </c:pt>
              </c:strCache>
            </c:strRef>
          </c:tx>
          <c:spPr>
            <a:solidFill>
              <a:srgbClr val="339966"/>
            </a:solidFill>
            <a:ln w="12700">
              <a:solidFill>
                <a:srgbClr val="000000"/>
              </a:solidFill>
              <a:prstDash val="solid"/>
            </a:ln>
          </c:spPr>
          <c:cat>
            <c:strRef>
              <c:f>'Fig. 9.22'!$L$7:$L$9</c:f>
              <c:strCache>
                <c:ptCount val="3"/>
                <c:pt idx="0">
                  <c:v>Queue</c:v>
                </c:pt>
                <c:pt idx="1">
                  <c:v>Lift</c:v>
                </c:pt>
                <c:pt idx="2">
                  <c:v>Mountain</c:v>
                </c:pt>
              </c:strCache>
            </c:strRef>
          </c:cat>
          <c:val>
            <c:numRef>
              <c:f>'Fig. 9.22'!$N$7:$N$9</c:f>
              <c:numCache>
                <c:formatCode>0.0</c:formatCode>
                <c:ptCount val="3"/>
                <c:pt idx="0">
                  <c:v>8.6637931034482758</c:v>
                </c:pt>
                <c:pt idx="1">
                  <c:v>9.1551724137931032</c:v>
                </c:pt>
                <c:pt idx="2">
                  <c:v>6</c:v>
                </c:pt>
              </c:numCache>
            </c:numRef>
          </c:val>
        </c:ser>
        <c:gapWidth val="30"/>
        <c:axId val="335344000"/>
        <c:axId val="335345920"/>
      </c:barChart>
      <c:lineChart>
        <c:grouping val="standard"/>
        <c:ser>
          <c:idx val="0"/>
          <c:order val="1"/>
          <c:tx>
            <c:strRef>
              <c:f>'Fig. 9.22'!$M$6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9.22'!$L$7:$L$9</c:f>
              <c:strCache>
                <c:ptCount val="3"/>
                <c:pt idx="0">
                  <c:v>Queue</c:v>
                </c:pt>
                <c:pt idx="1">
                  <c:v>Lift</c:v>
                </c:pt>
                <c:pt idx="2">
                  <c:v>Mountain</c:v>
                </c:pt>
              </c:strCache>
            </c:strRef>
          </c:cat>
          <c:val>
            <c:numRef>
              <c:f>'Fig. 9.22'!$M$7:$M$9</c:f>
              <c:numCache>
                <c:formatCode>0</c:formatCode>
                <c:ptCount val="3"/>
                <c:pt idx="0">
                  <c:v>223.33333333333334</c:v>
                </c:pt>
                <c:pt idx="1">
                  <c:v>240</c:v>
                </c:pt>
                <c:pt idx="2">
                  <c:v>154.66666666666666</c:v>
                </c:pt>
              </c:numCache>
            </c:numRef>
          </c:val>
        </c:ser>
        <c:marker val="1"/>
        <c:axId val="356004224"/>
        <c:axId val="356005760"/>
      </c:lineChart>
      <c:catAx>
        <c:axId val="33534400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345920"/>
        <c:crosses val="autoZero"/>
        <c:lblAlgn val="ctr"/>
        <c:lblOffset val="100"/>
        <c:tickLblSkip val="1"/>
        <c:tickMarkSkip val="1"/>
      </c:catAx>
      <c:valAx>
        <c:axId val="33534592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3.7735956764269753E-2"/>
              <c:y val="0.45565877659787962"/>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344000"/>
        <c:crosses val="autoZero"/>
        <c:crossBetween val="between"/>
      </c:valAx>
      <c:catAx>
        <c:axId val="356004224"/>
        <c:scaling>
          <c:orientation val="minMax"/>
        </c:scaling>
        <c:delete val="1"/>
        <c:axPos val="b"/>
        <c:tickLblPos val="nextTo"/>
        <c:crossAx val="356005760"/>
        <c:crosses val="autoZero"/>
        <c:lblAlgn val="ctr"/>
        <c:lblOffset val="100"/>
      </c:catAx>
      <c:valAx>
        <c:axId val="356005760"/>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(approx)</a:t>
                </a:r>
              </a:p>
            </c:rich>
          </c:tx>
          <c:layout>
            <c:manualLayout>
              <c:xMode val="edge"/>
              <c:yMode val="edge"/>
              <c:x val="0.91037843673796059"/>
              <c:y val="0.37308964819764551"/>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004224"/>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44" r="0.75000000000000044"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Time Segmentation</a:t>
            </a:r>
          </a:p>
        </c:rich>
      </c:tx>
      <c:layout>
        <c:manualLayout>
          <c:xMode val="edge"/>
          <c:yMode val="edge"/>
          <c:x val="0.33412322274881545"/>
          <c:y val="3.5294168333766571E-2"/>
        </c:manualLayout>
      </c:layout>
      <c:spPr>
        <a:noFill/>
        <a:ln w="25400">
          <a:noFill/>
        </a:ln>
      </c:spPr>
    </c:title>
    <c:plotArea>
      <c:layout>
        <c:manualLayout>
          <c:layoutTarget val="inner"/>
          <c:xMode val="edge"/>
          <c:yMode val="edge"/>
          <c:x val="0.28199052132701452"/>
          <c:y val="0.23529445555844397"/>
          <c:w val="0.46682464454976336"/>
          <c:h val="0.57941259681266688"/>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2.1668843527260499E-2"/>
                  <c:y val="-3.4503827627466475E-2"/>
                </c:manualLayout>
              </c:layout>
              <c:dLblPos val="bestFit"/>
              <c:showCatName val="1"/>
              <c:showPercent val="1"/>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'Fig. 9.22'!$L$7:$L$9</c:f>
              <c:strCache>
                <c:ptCount val="3"/>
                <c:pt idx="0">
                  <c:v>Queue</c:v>
                </c:pt>
                <c:pt idx="1">
                  <c:v>Lift</c:v>
                </c:pt>
                <c:pt idx="2">
                  <c:v>Mountain</c:v>
                </c:pt>
              </c:strCache>
            </c:strRef>
          </c:cat>
          <c:val>
            <c:numRef>
              <c:f>'Fig. 9.22'!$O$7:$O$9</c:f>
              <c:numCache>
                <c:formatCode>0%</c:formatCode>
                <c:ptCount val="3"/>
                <c:pt idx="0">
                  <c:v>0.36373507057546145</c:v>
                </c:pt>
                <c:pt idx="1">
                  <c:v>0.38436482084690549</c:v>
                </c:pt>
                <c:pt idx="2">
                  <c:v>0.25190010857763301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System Timing &amp; Loading</a:t>
            </a:r>
          </a:p>
        </c:rich>
      </c:tx>
      <c:layout>
        <c:manualLayout>
          <c:xMode val="edge"/>
          <c:yMode val="edge"/>
          <c:x val="0.26241195333728917"/>
          <c:y val="3.3536635290579882E-2"/>
        </c:manualLayout>
      </c:layout>
      <c:spPr>
        <a:noFill/>
        <a:ln w="25400">
          <a:noFill/>
        </a:ln>
      </c:spPr>
    </c:title>
    <c:plotArea>
      <c:layout>
        <c:manualLayout>
          <c:layoutTarget val="inner"/>
          <c:xMode val="edge"/>
          <c:yMode val="edge"/>
          <c:x val="0.17924548943917876"/>
          <c:y val="0.20795169136949138"/>
          <c:w val="0.65330263914016362"/>
          <c:h val="0.65443620519222157"/>
        </c:manualLayout>
      </c:layout>
      <c:barChart>
        <c:barDir val="col"/>
        <c:grouping val="clustered"/>
        <c:ser>
          <c:idx val="1"/>
          <c:order val="0"/>
          <c:tx>
            <c:strRef>
              <c:f>'Fig 9.23'!$N$6</c:f>
              <c:strCache>
                <c:ptCount val="1"/>
                <c:pt idx="0">
                  <c:v>Time</c:v>
                </c:pt>
              </c:strCache>
            </c:strRef>
          </c:tx>
          <c:spPr>
            <a:solidFill>
              <a:srgbClr val="339966"/>
            </a:solidFill>
            <a:ln w="12700">
              <a:solidFill>
                <a:srgbClr val="000000"/>
              </a:solidFill>
              <a:prstDash val="solid"/>
            </a:ln>
          </c:spPr>
          <c:cat>
            <c:strRef>
              <c:f>'Fig 9.23'!$L$7:$L$9</c:f>
              <c:strCache>
                <c:ptCount val="3"/>
                <c:pt idx="0">
                  <c:v>Queue</c:v>
                </c:pt>
                <c:pt idx="1">
                  <c:v>Lift</c:v>
                </c:pt>
                <c:pt idx="2">
                  <c:v>Mountain</c:v>
                </c:pt>
              </c:strCache>
            </c:strRef>
          </c:cat>
          <c:val>
            <c:numRef>
              <c:f>'Fig 9.23'!$N$7:$N$9</c:f>
              <c:numCache>
                <c:formatCode>0.0</c:formatCode>
                <c:ptCount val="3"/>
                <c:pt idx="0">
                  <c:v>8.6637931034482758</c:v>
                </c:pt>
                <c:pt idx="1">
                  <c:v>9.1551724137931032</c:v>
                </c:pt>
                <c:pt idx="2">
                  <c:v>6</c:v>
                </c:pt>
              </c:numCache>
            </c:numRef>
          </c:val>
        </c:ser>
        <c:gapWidth val="30"/>
        <c:axId val="356182272"/>
        <c:axId val="356594048"/>
      </c:barChart>
      <c:lineChart>
        <c:grouping val="standard"/>
        <c:ser>
          <c:idx val="0"/>
          <c:order val="1"/>
          <c:tx>
            <c:strRef>
              <c:f>'Fig 9.23'!$M$6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9.23'!$L$7:$L$9</c:f>
              <c:strCache>
                <c:ptCount val="3"/>
                <c:pt idx="0">
                  <c:v>Queue</c:v>
                </c:pt>
                <c:pt idx="1">
                  <c:v>Lift</c:v>
                </c:pt>
                <c:pt idx="2">
                  <c:v>Mountain</c:v>
                </c:pt>
              </c:strCache>
            </c:strRef>
          </c:cat>
          <c:val>
            <c:numRef>
              <c:f>'Fig 9.23'!$M$7:$M$9</c:f>
              <c:numCache>
                <c:formatCode>0</c:formatCode>
                <c:ptCount val="3"/>
                <c:pt idx="0">
                  <c:v>223.33333333333334</c:v>
                </c:pt>
                <c:pt idx="1">
                  <c:v>240</c:v>
                </c:pt>
                <c:pt idx="2">
                  <c:v>154.66666666666666</c:v>
                </c:pt>
              </c:numCache>
            </c:numRef>
          </c:val>
        </c:ser>
        <c:marker val="1"/>
        <c:axId val="356595968"/>
        <c:axId val="356597760"/>
      </c:lineChart>
      <c:catAx>
        <c:axId val="35618227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594048"/>
        <c:crosses val="autoZero"/>
        <c:lblAlgn val="ctr"/>
        <c:lblOffset val="100"/>
        <c:tickLblSkip val="1"/>
        <c:tickMarkSkip val="1"/>
      </c:catAx>
      <c:valAx>
        <c:axId val="35659404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3.773595676426978E-2"/>
              <c:y val="0.45565877659787973"/>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182272"/>
        <c:crosses val="autoZero"/>
        <c:crossBetween val="between"/>
      </c:valAx>
      <c:catAx>
        <c:axId val="356595968"/>
        <c:scaling>
          <c:orientation val="minMax"/>
        </c:scaling>
        <c:delete val="1"/>
        <c:axPos val="b"/>
        <c:tickLblPos val="nextTo"/>
        <c:crossAx val="356597760"/>
        <c:crosses val="autoZero"/>
        <c:lblAlgn val="ctr"/>
        <c:lblOffset val="100"/>
      </c:catAx>
      <c:valAx>
        <c:axId val="356597760"/>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(approx)</a:t>
                </a:r>
              </a:p>
            </c:rich>
          </c:tx>
          <c:layout>
            <c:manualLayout>
              <c:xMode val="edge"/>
              <c:yMode val="edge"/>
              <c:x val="0.91037843673796059"/>
              <c:y val="0.37308964819764573"/>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595968"/>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Time Segmentation</a:t>
            </a:r>
          </a:p>
        </c:rich>
      </c:tx>
      <c:layout>
        <c:manualLayout>
          <c:xMode val="edge"/>
          <c:yMode val="edge"/>
          <c:x val="0.33412322274881556"/>
          <c:y val="3.5294168333766571E-2"/>
        </c:manualLayout>
      </c:layout>
      <c:spPr>
        <a:noFill/>
        <a:ln w="25400">
          <a:noFill/>
        </a:ln>
      </c:spPr>
    </c:title>
    <c:plotArea>
      <c:layout>
        <c:manualLayout>
          <c:layoutTarget val="inner"/>
          <c:xMode val="edge"/>
          <c:yMode val="edge"/>
          <c:x val="0.28199052132701463"/>
          <c:y val="0.23529445555844408"/>
          <c:w val="0.46682464454976347"/>
          <c:h val="0.57941259681266644"/>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2.1668843527260513E-2"/>
                  <c:y val="-3.4503827627466489E-2"/>
                </c:manualLayout>
              </c:layout>
              <c:dLblPos val="bestFit"/>
              <c:showCatName val="1"/>
              <c:showPercent val="1"/>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'Fig 9.23'!$L$7:$L$9</c:f>
              <c:strCache>
                <c:ptCount val="3"/>
                <c:pt idx="0">
                  <c:v>Queue</c:v>
                </c:pt>
                <c:pt idx="1">
                  <c:v>Lift</c:v>
                </c:pt>
                <c:pt idx="2">
                  <c:v>Mountain</c:v>
                </c:pt>
              </c:strCache>
            </c:strRef>
          </c:cat>
          <c:val>
            <c:numRef>
              <c:f>'Fig 9.23'!$O$7:$O$9</c:f>
              <c:numCache>
                <c:formatCode>0%</c:formatCode>
                <c:ptCount val="3"/>
                <c:pt idx="0">
                  <c:v>0.36373507057546145</c:v>
                </c:pt>
                <c:pt idx="1">
                  <c:v>0.38436482084690549</c:v>
                </c:pt>
                <c:pt idx="2">
                  <c:v>0.25190010857763301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Max Tickets Sold vs. Queue Time</a:t>
            </a:r>
          </a:p>
        </c:rich>
      </c:tx>
      <c:layout>
        <c:manualLayout>
          <c:xMode val="edge"/>
          <c:yMode val="edge"/>
          <c:x val="0.32117812061711082"/>
          <c:y val="3.1180400890868598E-2"/>
        </c:manualLayout>
      </c:layout>
    </c:title>
    <c:plotArea>
      <c:layout>
        <c:manualLayout>
          <c:layoutTarget val="inner"/>
          <c:xMode val="edge"/>
          <c:yMode val="edge"/>
          <c:x val="9.8040187737530107E-2"/>
          <c:y val="0.13430176007410838"/>
          <c:w val="0.79242636746143058"/>
          <c:h val="0.71714922048997898"/>
        </c:manualLayout>
      </c:layout>
      <c:scatterChart>
        <c:scatterStyle val="lineMarker"/>
        <c:ser>
          <c:idx val="0"/>
          <c:order val="0"/>
          <c:tx>
            <c:v>Base</c:v>
          </c:tx>
          <c:yVal>
            <c:numRef>
              <c:f>'Fig 9.25'!$B$32:$B$46</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1"/>
          <c:order val="1"/>
          <c:tx>
            <c:v>SpeedUp</c:v>
          </c:tx>
          <c:yVal>
            <c:numRef>
              <c:f>'Fig 9.25'!$D$32:$D$46</c:f>
              <c:numCache>
                <c:formatCode>General</c:formatCode>
                <c:ptCount val="15"/>
                <c:pt idx="0">
                  <c:v>260</c:v>
                </c:pt>
                <c:pt idx="1">
                  <c:v>280</c:v>
                </c:pt>
                <c:pt idx="2">
                  <c:v>300</c:v>
                </c:pt>
                <c:pt idx="3">
                  <c:v>320</c:v>
                </c:pt>
                <c:pt idx="4">
                  <c:v>340</c:v>
                </c:pt>
                <c:pt idx="5">
                  <c:v>360</c:v>
                </c:pt>
                <c:pt idx="6">
                  <c:v>380</c:v>
                </c:pt>
                <c:pt idx="7">
                  <c:v>400</c:v>
                </c:pt>
                <c:pt idx="8">
                  <c:v>420</c:v>
                </c:pt>
                <c:pt idx="9">
                  <c:v>440</c:v>
                </c:pt>
                <c:pt idx="10">
                  <c:v>460</c:v>
                </c:pt>
                <c:pt idx="11">
                  <c:v>480</c:v>
                </c:pt>
                <c:pt idx="12">
                  <c:v>500</c:v>
                </c:pt>
                <c:pt idx="13">
                  <c:v>520</c:v>
                </c:pt>
                <c:pt idx="14">
                  <c:v>540</c:v>
                </c:pt>
              </c:numCache>
            </c:numRef>
          </c:yVal>
        </c:ser>
        <c:ser>
          <c:idx val="2"/>
          <c:order val="2"/>
          <c:tx>
            <c:v>Quad</c:v>
          </c:tx>
          <c:yVal>
            <c:numRef>
              <c:f>'Fig 9.25'!$F$32:$F$46</c:f>
              <c:numCache>
                <c:formatCode>0</c:formatCode>
                <c:ptCount val="15"/>
                <c:pt idx="0">
                  <c:v>420.4444444444444</c:v>
                </c:pt>
                <c:pt idx="1">
                  <c:v>446.22222222222223</c:v>
                </c:pt>
                <c:pt idx="2">
                  <c:v>472</c:v>
                </c:pt>
                <c:pt idx="3">
                  <c:v>497.77777777777777</c:v>
                </c:pt>
                <c:pt idx="4">
                  <c:v>523.55555555555554</c:v>
                </c:pt>
                <c:pt idx="5">
                  <c:v>549.33333333333326</c:v>
                </c:pt>
                <c:pt idx="6">
                  <c:v>575.11111111111109</c:v>
                </c:pt>
                <c:pt idx="7">
                  <c:v>600.88888888888891</c:v>
                </c:pt>
                <c:pt idx="8">
                  <c:v>626.66666666666663</c:v>
                </c:pt>
                <c:pt idx="9">
                  <c:v>652.44444444444446</c:v>
                </c:pt>
                <c:pt idx="10">
                  <c:v>678.22222222222217</c:v>
                </c:pt>
                <c:pt idx="11">
                  <c:v>704</c:v>
                </c:pt>
                <c:pt idx="12">
                  <c:v>729.77777777777783</c:v>
                </c:pt>
                <c:pt idx="13">
                  <c:v>755.55555555555554</c:v>
                </c:pt>
                <c:pt idx="14">
                  <c:v>781.33333333333326</c:v>
                </c:pt>
              </c:numCache>
            </c:numRef>
          </c:yVal>
        </c:ser>
        <c:ser>
          <c:idx val="3"/>
          <c:order val="3"/>
          <c:tx>
            <c:v>Quad&amp;Trail</c:v>
          </c:tx>
          <c:yVal>
            <c:numRef>
              <c:f>'Fig 9.25'!$H$32:$H$46</c:f>
              <c:numCache>
                <c:formatCode>General</c:formatCode>
                <c:ptCount val="15"/>
                <c:pt idx="0">
                  <c:v>450</c:v>
                </c:pt>
                <c:pt idx="1">
                  <c:v>480</c:v>
                </c:pt>
                <c:pt idx="2">
                  <c:v>510</c:v>
                </c:pt>
                <c:pt idx="3">
                  <c:v>540</c:v>
                </c:pt>
                <c:pt idx="4">
                  <c:v>570</c:v>
                </c:pt>
                <c:pt idx="5">
                  <c:v>600</c:v>
                </c:pt>
                <c:pt idx="6">
                  <c:v>630</c:v>
                </c:pt>
                <c:pt idx="7">
                  <c:v>660</c:v>
                </c:pt>
                <c:pt idx="8">
                  <c:v>690</c:v>
                </c:pt>
                <c:pt idx="9">
                  <c:v>720</c:v>
                </c:pt>
                <c:pt idx="10">
                  <c:v>750</c:v>
                </c:pt>
                <c:pt idx="11">
                  <c:v>780</c:v>
                </c:pt>
                <c:pt idx="12">
                  <c:v>810</c:v>
                </c:pt>
                <c:pt idx="13">
                  <c:v>840</c:v>
                </c:pt>
                <c:pt idx="14">
                  <c:v>870</c:v>
                </c:pt>
              </c:numCache>
            </c:numRef>
          </c:yVal>
        </c:ser>
        <c:ser>
          <c:idx val="4"/>
          <c:order val="4"/>
          <c:tx>
            <c:v>QuadTrailSpeed</c:v>
          </c:tx>
          <c:yVal>
            <c:numRef>
              <c:f>'Fig 9.25'!$J$32:$J$46</c:f>
              <c:numCache>
                <c:formatCode>General</c:formatCode>
                <c:ptCount val="15"/>
                <c:pt idx="0">
                  <c:v>520</c:v>
                </c:pt>
                <c:pt idx="1">
                  <c:v>560</c:v>
                </c:pt>
                <c:pt idx="2">
                  <c:v>600</c:v>
                </c:pt>
                <c:pt idx="3">
                  <c:v>640</c:v>
                </c:pt>
                <c:pt idx="4">
                  <c:v>680</c:v>
                </c:pt>
                <c:pt idx="5">
                  <c:v>720</c:v>
                </c:pt>
                <c:pt idx="6">
                  <c:v>760</c:v>
                </c:pt>
                <c:pt idx="7">
                  <c:v>800</c:v>
                </c:pt>
                <c:pt idx="8">
                  <c:v>840</c:v>
                </c:pt>
                <c:pt idx="9">
                  <c:v>880</c:v>
                </c:pt>
                <c:pt idx="10">
                  <c:v>920</c:v>
                </c:pt>
                <c:pt idx="11">
                  <c:v>960</c:v>
                </c:pt>
                <c:pt idx="12">
                  <c:v>1000</c:v>
                </c:pt>
                <c:pt idx="13">
                  <c:v>1040</c:v>
                </c:pt>
                <c:pt idx="14">
                  <c:v>1080</c:v>
                </c:pt>
              </c:numCache>
            </c:numRef>
          </c:yVal>
        </c:ser>
        <c:axId val="356398976"/>
        <c:axId val="356405248"/>
      </c:scatterChart>
      <c:valAx>
        <c:axId val="356398976"/>
        <c:scaling>
          <c:orientation val="minMax"/>
          <c:max val="15"/>
          <c:min val="1"/>
        </c:scaling>
        <c:axPos val="b"/>
        <c:title>
          <c:tx>
            <c:rich>
              <a:bodyPr/>
              <a:lstStyle/>
              <a:p>
                <a:pPr>
                  <a:defRPr sz="2000"/>
                </a:pPr>
                <a:r>
                  <a:rPr lang="en-US" sz="2000"/>
                  <a:t>Queue Time (min.)</a:t>
                </a:r>
              </a:p>
            </c:rich>
          </c:tx>
          <c:layout>
            <c:manualLayout>
              <c:xMode val="edge"/>
              <c:yMode val="edge"/>
              <c:x val="0.45301542776998632"/>
              <c:y val="0.91536751239428393"/>
            </c:manualLayout>
          </c:layout>
        </c:title>
        <c:numFmt formatCode="General" sourceLinked="1"/>
        <c:tickLblPos val="nextTo"/>
        <c:txPr>
          <a:bodyPr rot="0" vert="horz"/>
          <a:lstStyle/>
          <a:p>
            <a:pPr>
              <a:defRPr sz="1100"/>
            </a:pPr>
            <a:endParaRPr lang="en-US"/>
          </a:p>
        </c:txPr>
        <c:crossAx val="356405248"/>
        <c:crosses val="autoZero"/>
        <c:crossBetween val="midCat"/>
      </c:valAx>
      <c:valAx>
        <c:axId val="356405248"/>
        <c:scaling>
          <c:orientation val="minMax"/>
          <c:max val="1200"/>
          <c:min val="200"/>
        </c:scaling>
        <c:axPos val="l"/>
        <c:majorGridlines/>
        <c:title>
          <c:tx>
            <c:rich>
              <a:bodyPr/>
              <a:lstStyle/>
              <a:p>
                <a:pPr>
                  <a:defRPr sz="2000"/>
                </a:pPr>
                <a:r>
                  <a:rPr lang="en-US" sz="2000"/>
                  <a:t>Tickets</a:t>
                </a:r>
              </a:p>
            </c:rich>
          </c:tx>
          <c:layout>
            <c:manualLayout>
              <c:xMode val="edge"/>
              <c:yMode val="edge"/>
              <c:x val="1.1755520899890669E-2"/>
              <c:y val="0.36840449861046798"/>
            </c:manualLayout>
          </c:layout>
        </c:title>
        <c:numFmt formatCode="General" sourceLinked="1"/>
        <c:tickLblPos val="nextTo"/>
        <c:txPr>
          <a:bodyPr rot="0" vert="horz"/>
          <a:lstStyle/>
          <a:p>
            <a:pPr>
              <a:defRPr sz="1100"/>
            </a:pPr>
            <a:endParaRPr lang="en-US"/>
          </a:p>
        </c:txPr>
        <c:crossAx val="356398976"/>
        <c:crosses val="autoZero"/>
        <c:crossBetween val="midCat"/>
      </c:valAx>
    </c:plotArea>
    <c:plotVisOnly val="1"/>
    <c:dispBlanksAs val="gap"/>
  </c:chart>
  <c:printSettings>
    <c:headerFooter alignWithMargins="0"/>
    <c:pageMargins b="1" l="0.75000000000000078" r="0.75000000000000078"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2352973278052171"/>
          <c:y val="9.8485212791536464E-2"/>
          <c:w val="0.56764787403474648"/>
          <c:h val="0.73106331033717464"/>
        </c:manualLayout>
      </c:layout>
      <c:barChart>
        <c:barDir val="col"/>
        <c:grouping val="clustered"/>
        <c:ser>
          <c:idx val="1"/>
          <c:order val="0"/>
          <c:tx>
            <c:strRef>
              <c:f>'Fig 9.3'!$H$6</c:f>
              <c:strCache>
                <c:ptCount val="1"/>
                <c:pt idx="0">
                  <c:v>Time</c:v>
                </c:pt>
              </c:strCache>
            </c:strRef>
          </c:tx>
          <c:spPr>
            <a:solidFill>
              <a:srgbClr val="339966"/>
            </a:solidFill>
            <a:ln w="12700">
              <a:solidFill>
                <a:srgbClr val="000000"/>
              </a:solidFill>
              <a:prstDash val="solid"/>
            </a:ln>
          </c:spPr>
          <c:cat>
            <c:strRef>
              <c:f>'Fig 9.3'!$F$7:$F$9</c:f>
              <c:strCache>
                <c:ptCount val="3"/>
                <c:pt idx="0">
                  <c:v>Queue</c:v>
                </c:pt>
                <c:pt idx="1">
                  <c:v>Lift</c:v>
                </c:pt>
                <c:pt idx="2">
                  <c:v>Mountain</c:v>
                </c:pt>
              </c:strCache>
            </c:strRef>
          </c:cat>
          <c:val>
            <c:numRef>
              <c:f>'Fig 9.3'!$H$7:$H$9</c:f>
              <c:numCache>
                <c:formatCode>0.0</c:formatCode>
                <c:ptCount val="3"/>
                <c:pt idx="0">
                  <c:v>15</c:v>
                </c:pt>
                <c:pt idx="1">
                  <c:v>7.8666666666666663</c:v>
                </c:pt>
                <c:pt idx="2">
                  <c:v>6</c:v>
                </c:pt>
              </c:numCache>
            </c:numRef>
          </c:val>
        </c:ser>
        <c:gapWidth val="30"/>
        <c:axId val="356062336"/>
        <c:axId val="356064256"/>
      </c:barChart>
      <c:lineChart>
        <c:grouping val="standard"/>
        <c:ser>
          <c:idx val="0"/>
          <c:order val="1"/>
          <c:tx>
            <c:strRef>
              <c:f>'Fig 9.3'!$G$6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9.3'!$F$7:$F$9</c:f>
              <c:strCache>
                <c:ptCount val="3"/>
                <c:pt idx="0">
                  <c:v>Queue</c:v>
                </c:pt>
                <c:pt idx="1">
                  <c:v>Lift</c:v>
                </c:pt>
                <c:pt idx="2">
                  <c:v>Mountain</c:v>
                </c:pt>
              </c:strCache>
            </c:strRef>
          </c:cat>
          <c:val>
            <c:numRef>
              <c:f>'Fig 9.3'!$G$7:$G$9</c:f>
              <c:numCache>
                <c:formatCode>0</c:formatCode>
                <c:ptCount val="3"/>
                <c:pt idx="0">
                  <c:v>225</c:v>
                </c:pt>
                <c:pt idx="1">
                  <c:v>120</c:v>
                </c:pt>
                <c:pt idx="2">
                  <c:v>90</c:v>
                </c:pt>
              </c:numCache>
            </c:numRef>
          </c:val>
        </c:ser>
        <c:marker val="1"/>
        <c:axId val="356082816"/>
        <c:axId val="356084352"/>
      </c:lineChart>
      <c:catAx>
        <c:axId val="35606233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064256"/>
        <c:crosses val="autoZero"/>
        <c:lblAlgn val="ctr"/>
        <c:lblOffset val="100"/>
        <c:tickLblSkip val="1"/>
        <c:tickMarkSkip val="1"/>
      </c:catAx>
      <c:valAx>
        <c:axId val="35606425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4.7058823529411813E-2"/>
              <c:y val="0.36363769623136727"/>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062336"/>
        <c:crosses val="autoZero"/>
        <c:crossBetween val="between"/>
      </c:valAx>
      <c:catAx>
        <c:axId val="356082816"/>
        <c:scaling>
          <c:orientation val="minMax"/>
        </c:scaling>
        <c:delete val="1"/>
        <c:axPos val="b"/>
        <c:tickLblPos val="nextTo"/>
        <c:crossAx val="356084352"/>
        <c:crosses val="autoZero"/>
        <c:lblAlgn val="ctr"/>
        <c:lblOffset val="100"/>
      </c:catAx>
      <c:valAx>
        <c:axId val="356084352"/>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t>
                </a:r>
              </a:p>
            </c:rich>
          </c:tx>
          <c:layout>
            <c:manualLayout>
              <c:xMode val="edge"/>
              <c:yMode val="edge"/>
              <c:x val="0.88823652925737129"/>
              <c:y val="0.37121339077898285"/>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082816"/>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NPV of Improvement Scenarios</a:t>
            </a:r>
          </a:p>
        </c:rich>
      </c:tx>
      <c:layout>
        <c:manualLayout>
          <c:xMode val="edge"/>
          <c:yMode val="edge"/>
          <c:x val="0.32959326788218835"/>
          <c:y val="3.2183908045977053E-2"/>
        </c:manualLayout>
      </c:layout>
    </c:title>
    <c:plotArea>
      <c:layout>
        <c:manualLayout>
          <c:layoutTarget val="inner"/>
          <c:xMode val="edge"/>
          <c:yMode val="edge"/>
          <c:x val="0.18513323983169738"/>
          <c:y val="0.13594470046082976"/>
          <c:w val="0.76157082748948246"/>
          <c:h val="0.70506912442396308"/>
        </c:manualLayout>
      </c:layout>
      <c:scatterChart>
        <c:scatterStyle val="lineMarker"/>
        <c:ser>
          <c:idx val="0"/>
          <c:order val="0"/>
          <c:tx>
            <c:v>SpeedUp</c:v>
          </c:tx>
          <c:xVal>
            <c:numRef>
              <c:f>'Fig 9.27'!$A$32:$A$46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'Fig 9.27'!$E$32:$E$46</c:f>
              <c:numCache>
                <c:formatCode>"$"#,##0_);\("$"#,##0\)</c:formatCode>
                <c:ptCount val="15"/>
                <c:pt idx="0">
                  <c:v>-1548430.91</c:v>
                </c:pt>
                <c:pt idx="1">
                  <c:v>-1371467.38</c:v>
                </c:pt>
                <c:pt idx="2">
                  <c:v>-1194503.8500000001</c:v>
                </c:pt>
                <c:pt idx="3">
                  <c:v>-1017540.31</c:v>
                </c:pt>
                <c:pt idx="4">
                  <c:v>-840576.78</c:v>
                </c:pt>
                <c:pt idx="5">
                  <c:v>-663613.25</c:v>
                </c:pt>
                <c:pt idx="6">
                  <c:v>-486649.71</c:v>
                </c:pt>
                <c:pt idx="7">
                  <c:v>-309686.18</c:v>
                </c:pt>
                <c:pt idx="8">
                  <c:v>-132722.65</c:v>
                </c:pt>
                <c:pt idx="9">
                  <c:v>44240.88</c:v>
                </c:pt>
                <c:pt idx="10">
                  <c:v>221204.42</c:v>
                </c:pt>
                <c:pt idx="11">
                  <c:v>398167.95</c:v>
                </c:pt>
                <c:pt idx="12">
                  <c:v>575131.48</c:v>
                </c:pt>
                <c:pt idx="13">
                  <c:v>752095.01</c:v>
                </c:pt>
                <c:pt idx="14">
                  <c:v>929058.55</c:v>
                </c:pt>
              </c:numCache>
            </c:numRef>
          </c:yVal>
        </c:ser>
        <c:ser>
          <c:idx val="1"/>
          <c:order val="1"/>
          <c:tx>
            <c:v>Quad</c:v>
          </c:tx>
          <c:xVal>
            <c:numRef>
              <c:f>'Fig 9.27'!$A$32:$A$46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'Fig 9.27'!$G$32:$G$46</c:f>
              <c:numCache>
                <c:formatCode>"$"#,##0_);\("$"#,##0\)</c:formatCode>
                <c:ptCount val="15"/>
                <c:pt idx="0">
                  <c:v>-853790.13</c:v>
                </c:pt>
                <c:pt idx="1">
                  <c:v>-625703.80000000005</c:v>
                </c:pt>
                <c:pt idx="2">
                  <c:v>-397617.46</c:v>
                </c:pt>
                <c:pt idx="3">
                  <c:v>-169531.13</c:v>
                </c:pt>
                <c:pt idx="4">
                  <c:v>58555.199999999953</c:v>
                </c:pt>
                <c:pt idx="5">
                  <c:v>286641.53000000003</c:v>
                </c:pt>
                <c:pt idx="6">
                  <c:v>514727.8600000001</c:v>
                </c:pt>
                <c:pt idx="7">
                  <c:v>742814.19</c:v>
                </c:pt>
                <c:pt idx="8">
                  <c:v>970900.52</c:v>
                </c:pt>
                <c:pt idx="9">
                  <c:v>1198986.8500000001</c:v>
                </c:pt>
                <c:pt idx="10">
                  <c:v>1427073.1800000002</c:v>
                </c:pt>
                <c:pt idx="11">
                  <c:v>1655159.5099999998</c:v>
                </c:pt>
                <c:pt idx="12">
                  <c:v>1883245.85</c:v>
                </c:pt>
                <c:pt idx="13">
                  <c:v>2111332.1800000002</c:v>
                </c:pt>
                <c:pt idx="14">
                  <c:v>2339418.5099999998</c:v>
                </c:pt>
              </c:numCache>
            </c:numRef>
          </c:yVal>
        </c:ser>
        <c:ser>
          <c:idx val="2"/>
          <c:order val="2"/>
          <c:tx>
            <c:v>Quad,Trail,Speed</c:v>
          </c:tx>
          <c:xVal>
            <c:numRef>
              <c:f>'Fig 9.27'!$A$32:$A$46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'Fig 9.27'!$K$32:$K$46</c:f>
              <c:numCache>
                <c:formatCode>"$"#,##0_);\("$"#,##0\)</c:formatCode>
                <c:ptCount val="15"/>
                <c:pt idx="0">
                  <c:v>-1772904.99</c:v>
                </c:pt>
                <c:pt idx="1">
                  <c:v>-1418977.92</c:v>
                </c:pt>
                <c:pt idx="2">
                  <c:v>-1065050.8600000001</c:v>
                </c:pt>
                <c:pt idx="3">
                  <c:v>-711123.79</c:v>
                </c:pt>
                <c:pt idx="4">
                  <c:v>-357196.73</c:v>
                </c:pt>
                <c:pt idx="5">
                  <c:v>-3269.660000000149</c:v>
                </c:pt>
                <c:pt idx="6">
                  <c:v>350657.41000000015</c:v>
                </c:pt>
                <c:pt idx="7">
                  <c:v>704584.4700000002</c:v>
                </c:pt>
                <c:pt idx="8">
                  <c:v>1058511.54</c:v>
                </c:pt>
                <c:pt idx="9">
                  <c:v>1412438.6</c:v>
                </c:pt>
                <c:pt idx="10">
                  <c:v>1766365.67</c:v>
                </c:pt>
                <c:pt idx="11">
                  <c:v>2120292.7300000004</c:v>
                </c:pt>
                <c:pt idx="12">
                  <c:v>2474219.7999999998</c:v>
                </c:pt>
                <c:pt idx="13">
                  <c:v>2828146.8600000003</c:v>
                </c:pt>
                <c:pt idx="14">
                  <c:v>3182073.9299999997</c:v>
                </c:pt>
              </c:numCache>
            </c:numRef>
          </c:yVal>
        </c:ser>
        <c:ser>
          <c:idx val="3"/>
          <c:order val="3"/>
          <c:tx>
            <c:v>Base Case</c:v>
          </c:tx>
          <c:xVal>
            <c:numRef>
              <c:f>'Fig 9.27'!$A$32:$A$46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'Fig 9.27'!$C$32:$C$46</c:f>
              <c:numCache>
                <c:formatCode>"$"#,##0_);\("$"#,##0\)</c:formatCode>
                <c:ptCount val="15"/>
                <c:pt idx="0">
                  <c:v>-1858117.09</c:v>
                </c:pt>
                <c:pt idx="1">
                  <c:v>-1725394.44</c:v>
                </c:pt>
                <c:pt idx="2">
                  <c:v>-1592671.79</c:v>
                </c:pt>
                <c:pt idx="3">
                  <c:v>-1459949.14</c:v>
                </c:pt>
                <c:pt idx="4">
                  <c:v>-1327226.49</c:v>
                </c:pt>
                <c:pt idx="5">
                  <c:v>-1194503.8500000001</c:v>
                </c:pt>
                <c:pt idx="6">
                  <c:v>-1061781.2</c:v>
                </c:pt>
                <c:pt idx="7">
                  <c:v>-929058.55</c:v>
                </c:pt>
                <c:pt idx="8">
                  <c:v>-796335.9</c:v>
                </c:pt>
                <c:pt idx="9">
                  <c:v>-663613.25</c:v>
                </c:pt>
                <c:pt idx="10">
                  <c:v>-530890.6</c:v>
                </c:pt>
                <c:pt idx="11">
                  <c:v>-398167.95</c:v>
                </c:pt>
                <c:pt idx="12">
                  <c:v>-265445.3</c:v>
                </c:pt>
                <c:pt idx="13">
                  <c:v>-132722.65</c:v>
                </c:pt>
                <c:pt idx="14">
                  <c:v>0</c:v>
                </c:pt>
              </c:numCache>
            </c:numRef>
          </c:yVal>
        </c:ser>
        <c:ser>
          <c:idx val="4"/>
          <c:order val="4"/>
          <c:tx>
            <c:v>Quad, Trail</c:v>
          </c:tx>
          <c:xVal>
            <c:numRef>
              <c:f>'Fig 9.27'!$A$32:$A$46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'Fig 9.27'!$I$32:$I$46</c:f>
              <c:numCache>
                <c:formatCode>"$"#,##0_);\("$"#,##0\)</c:formatCode>
                <c:ptCount val="15"/>
                <c:pt idx="0">
                  <c:v>-2392277.35</c:v>
                </c:pt>
                <c:pt idx="1">
                  <c:v>-2126832.0499999998</c:v>
                </c:pt>
                <c:pt idx="2">
                  <c:v>-1861386.75</c:v>
                </c:pt>
                <c:pt idx="3">
                  <c:v>-1595941.45</c:v>
                </c:pt>
                <c:pt idx="4">
                  <c:v>-1330496.1499999999</c:v>
                </c:pt>
                <c:pt idx="5">
                  <c:v>-1065050.8600000001</c:v>
                </c:pt>
                <c:pt idx="6">
                  <c:v>-799605.56</c:v>
                </c:pt>
                <c:pt idx="7">
                  <c:v>-534160.26</c:v>
                </c:pt>
                <c:pt idx="8">
                  <c:v>-268714.95999999996</c:v>
                </c:pt>
                <c:pt idx="9">
                  <c:v>-3269.660000000149</c:v>
                </c:pt>
                <c:pt idx="10">
                  <c:v>262175.64000000013</c:v>
                </c:pt>
                <c:pt idx="11">
                  <c:v>527620.93999999994</c:v>
                </c:pt>
                <c:pt idx="12">
                  <c:v>793066.24000000022</c:v>
                </c:pt>
                <c:pt idx="13">
                  <c:v>1058511.54</c:v>
                </c:pt>
                <c:pt idx="14">
                  <c:v>1323956.8399999999</c:v>
                </c:pt>
              </c:numCache>
            </c:numRef>
          </c:yVal>
        </c:ser>
        <c:axId val="361221120"/>
        <c:axId val="356844672"/>
      </c:scatterChart>
      <c:valAx>
        <c:axId val="361221120"/>
        <c:scaling>
          <c:orientation val="minMax"/>
          <c:max val="15"/>
          <c:min val="1"/>
        </c:scaling>
        <c:axPos val="b"/>
        <c:title>
          <c:tx>
            <c:rich>
              <a:bodyPr/>
              <a:lstStyle/>
              <a:p>
                <a:pPr>
                  <a:defRPr/>
                </a:pPr>
                <a:r>
                  <a:rPr lang="en-US"/>
                  <a:t>Queue Time (min)</a:t>
                </a:r>
              </a:p>
            </c:rich>
          </c:tx>
          <c:layout>
            <c:manualLayout>
              <c:xMode val="edge"/>
              <c:yMode val="edge"/>
              <c:x val="0.46984572230014032"/>
              <c:y val="0.91474655323257092"/>
            </c:manualLayout>
          </c:layout>
        </c:title>
        <c:numFmt formatCode="General" sourceLinked="1"/>
        <c:minorTickMark val="out"/>
        <c:tickLblPos val="nextTo"/>
        <c:txPr>
          <a:bodyPr rot="0" vert="horz"/>
          <a:lstStyle/>
          <a:p>
            <a:pPr>
              <a:defRPr/>
            </a:pPr>
            <a:endParaRPr lang="en-US"/>
          </a:p>
        </c:txPr>
        <c:crossAx val="356844672"/>
        <c:crossesAt val="-2000000"/>
        <c:crossBetween val="midCat"/>
        <c:majorUnit val="2"/>
        <c:minorUnit val="1"/>
      </c:valAx>
      <c:valAx>
        <c:axId val="356844672"/>
        <c:scaling>
          <c:orientation val="minMax"/>
          <c:max val="3500000"/>
          <c:min val="-2000000"/>
        </c:scaling>
        <c:axPos val="l"/>
        <c:majorGridlines/>
        <c:title>
          <c:tx>
            <c:rich>
              <a:bodyPr/>
              <a:lstStyle/>
              <a:p>
                <a:pPr>
                  <a:defRPr/>
                </a:pPr>
                <a:r>
                  <a:rPr lang="en-US"/>
                  <a:t>NPV</a:t>
                </a:r>
              </a:p>
            </c:rich>
          </c:tx>
          <c:layout>
            <c:manualLayout>
              <c:xMode val="edge"/>
              <c:yMode val="edge"/>
              <c:x val="1.9635343618513344E-2"/>
              <c:y val="0.45161299665128068"/>
            </c:manualLayout>
          </c:layout>
        </c:title>
        <c:numFmt formatCode="&quot;$&quot;#,##0_);\(&quot;$&quot;#,##0\)" sourceLinked="1"/>
        <c:tickLblPos val="nextTo"/>
        <c:txPr>
          <a:bodyPr rot="0" vert="horz"/>
          <a:lstStyle/>
          <a:p>
            <a:pPr>
              <a:defRPr/>
            </a:pPr>
            <a:endParaRPr lang="en-US"/>
          </a:p>
        </c:txPr>
        <c:crossAx val="361221120"/>
        <c:crosses val="autoZero"/>
        <c:crossBetween val="midCat"/>
      </c:valAx>
    </c:plotArea>
    <c:legend>
      <c:legendPos val="r"/>
      <c:layout>
        <c:manualLayout>
          <c:xMode val="edge"/>
          <c:yMode val="edge"/>
          <c:x val="0.19903565273224971"/>
          <c:y val="0.16019464072724171"/>
          <c:w val="0.21318373071528754"/>
          <c:h val="0.25576034030228995"/>
        </c:manualLayout>
      </c:layout>
      <c:spPr>
        <a:solidFill>
          <a:schemeClr val="bg1"/>
        </a:solidFill>
        <a:ln>
          <a:solidFill>
            <a:schemeClr val="tx1"/>
          </a:solidFill>
        </a:ln>
      </c:spPr>
    </c:legend>
    <c:plotVisOnly val="1"/>
    <c:dispBlanksAs val="gap"/>
  </c:chart>
  <c:printSettings>
    <c:headerFooter alignWithMargins="0"/>
    <c:pageMargins b="1" l="0.75000000000000078" r="0.75000000000000078"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Tickets vs. Queue Time</a:t>
            </a:r>
          </a:p>
        </c:rich>
      </c:tx>
      <c:layout>
        <c:manualLayout>
          <c:xMode val="edge"/>
          <c:yMode val="edge"/>
          <c:x val="0.38681639023679304"/>
          <c:y val="3.0042949934354402E-2"/>
        </c:manualLayout>
      </c:layout>
    </c:title>
    <c:plotArea>
      <c:layout>
        <c:manualLayout>
          <c:layoutTarget val="inner"/>
          <c:xMode val="edge"/>
          <c:yMode val="edge"/>
          <c:x val="0.12435684384040332"/>
          <c:y val="0.13763466869614202"/>
          <c:w val="0.75976645668388354"/>
          <c:h val="0.7139799940776087"/>
        </c:manualLayout>
      </c:layout>
      <c:scatterChart>
        <c:scatterStyle val="lineMarker"/>
        <c:ser>
          <c:idx val="0"/>
          <c:order val="0"/>
          <c:tx>
            <c:v>Base</c:v>
          </c:tx>
          <c:yVal>
            <c:numRef>
              <c:f>'Fig 9.28'!$B$32:$B$46</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1"/>
          <c:order val="1"/>
          <c:tx>
            <c:v>SpeedUp</c:v>
          </c:tx>
          <c:yVal>
            <c:numRef>
              <c:f>'Fig 9.28'!$D$32:$D$46</c:f>
              <c:numCache>
                <c:formatCode>General</c:formatCode>
                <c:ptCount val="15"/>
                <c:pt idx="0">
                  <c:v>260</c:v>
                </c:pt>
                <c:pt idx="1">
                  <c:v>280</c:v>
                </c:pt>
                <c:pt idx="2">
                  <c:v>300</c:v>
                </c:pt>
                <c:pt idx="3">
                  <c:v>320</c:v>
                </c:pt>
                <c:pt idx="4">
                  <c:v>340</c:v>
                </c:pt>
                <c:pt idx="5">
                  <c:v>360</c:v>
                </c:pt>
                <c:pt idx="6">
                  <c:v>380</c:v>
                </c:pt>
                <c:pt idx="7">
                  <c:v>400</c:v>
                </c:pt>
                <c:pt idx="8">
                  <c:v>420</c:v>
                </c:pt>
                <c:pt idx="9">
                  <c:v>440</c:v>
                </c:pt>
                <c:pt idx="10">
                  <c:v>460</c:v>
                </c:pt>
                <c:pt idx="11">
                  <c:v>480</c:v>
                </c:pt>
                <c:pt idx="12">
                  <c:v>500</c:v>
                </c:pt>
                <c:pt idx="13">
                  <c:v>520</c:v>
                </c:pt>
                <c:pt idx="14">
                  <c:v>540</c:v>
                </c:pt>
              </c:numCache>
            </c:numRef>
          </c:yVal>
        </c:ser>
        <c:ser>
          <c:idx val="2"/>
          <c:order val="2"/>
          <c:tx>
            <c:v>Quad</c:v>
          </c:tx>
          <c:yVal>
            <c:numRef>
              <c:f>'Fig 9.28'!$F$32:$F$46</c:f>
              <c:numCache>
                <c:formatCode>0</c:formatCode>
                <c:ptCount val="15"/>
                <c:pt idx="0">
                  <c:v>420.4444444444444</c:v>
                </c:pt>
                <c:pt idx="1">
                  <c:v>446.22222222222223</c:v>
                </c:pt>
                <c:pt idx="2">
                  <c:v>472</c:v>
                </c:pt>
                <c:pt idx="3">
                  <c:v>497.77777777777777</c:v>
                </c:pt>
                <c:pt idx="4">
                  <c:v>523.55555555555554</c:v>
                </c:pt>
                <c:pt idx="5">
                  <c:v>549.33333333333326</c:v>
                </c:pt>
                <c:pt idx="6">
                  <c:v>575.11111111111109</c:v>
                </c:pt>
                <c:pt idx="7">
                  <c:v>600.88888888888891</c:v>
                </c:pt>
                <c:pt idx="8">
                  <c:v>626.66666666666663</c:v>
                </c:pt>
                <c:pt idx="9">
                  <c:v>652.44444444444446</c:v>
                </c:pt>
                <c:pt idx="10">
                  <c:v>678.22222222222217</c:v>
                </c:pt>
                <c:pt idx="11">
                  <c:v>704</c:v>
                </c:pt>
                <c:pt idx="12">
                  <c:v>729.77777777777783</c:v>
                </c:pt>
                <c:pt idx="13">
                  <c:v>755.55555555555554</c:v>
                </c:pt>
                <c:pt idx="14">
                  <c:v>781.33333333333326</c:v>
                </c:pt>
              </c:numCache>
            </c:numRef>
          </c:yVal>
        </c:ser>
        <c:ser>
          <c:idx val="3"/>
          <c:order val="3"/>
          <c:tx>
            <c:v>Quad&amp;Trail</c:v>
          </c:tx>
          <c:yVal>
            <c:numRef>
              <c:f>'Fig 9.28'!$H$32:$H$46</c:f>
              <c:numCache>
                <c:formatCode>General</c:formatCode>
                <c:ptCount val="15"/>
                <c:pt idx="0">
                  <c:v>450</c:v>
                </c:pt>
                <c:pt idx="1">
                  <c:v>480</c:v>
                </c:pt>
                <c:pt idx="2">
                  <c:v>510</c:v>
                </c:pt>
                <c:pt idx="3">
                  <c:v>540</c:v>
                </c:pt>
                <c:pt idx="4">
                  <c:v>570</c:v>
                </c:pt>
                <c:pt idx="5">
                  <c:v>600</c:v>
                </c:pt>
                <c:pt idx="6">
                  <c:v>630</c:v>
                </c:pt>
                <c:pt idx="7">
                  <c:v>660</c:v>
                </c:pt>
                <c:pt idx="8">
                  <c:v>690</c:v>
                </c:pt>
                <c:pt idx="9">
                  <c:v>720</c:v>
                </c:pt>
                <c:pt idx="10">
                  <c:v>750</c:v>
                </c:pt>
                <c:pt idx="11">
                  <c:v>780</c:v>
                </c:pt>
                <c:pt idx="12">
                  <c:v>810</c:v>
                </c:pt>
                <c:pt idx="13">
                  <c:v>840</c:v>
                </c:pt>
                <c:pt idx="14">
                  <c:v>870</c:v>
                </c:pt>
              </c:numCache>
            </c:numRef>
          </c:yVal>
        </c:ser>
        <c:ser>
          <c:idx val="4"/>
          <c:order val="4"/>
          <c:tx>
            <c:v>QuadTrailSpeed</c:v>
          </c:tx>
          <c:yVal>
            <c:numRef>
              <c:f>'Fig 9.28'!$J$32:$J$46</c:f>
              <c:numCache>
                <c:formatCode>General</c:formatCode>
                <c:ptCount val="15"/>
                <c:pt idx="0">
                  <c:v>520</c:v>
                </c:pt>
                <c:pt idx="1">
                  <c:v>560</c:v>
                </c:pt>
                <c:pt idx="2">
                  <c:v>600</c:v>
                </c:pt>
                <c:pt idx="3">
                  <c:v>640</c:v>
                </c:pt>
                <c:pt idx="4">
                  <c:v>680</c:v>
                </c:pt>
                <c:pt idx="5">
                  <c:v>720</c:v>
                </c:pt>
                <c:pt idx="6">
                  <c:v>760</c:v>
                </c:pt>
                <c:pt idx="7">
                  <c:v>800</c:v>
                </c:pt>
                <c:pt idx="8">
                  <c:v>840</c:v>
                </c:pt>
                <c:pt idx="9">
                  <c:v>880</c:v>
                </c:pt>
                <c:pt idx="10">
                  <c:v>920</c:v>
                </c:pt>
                <c:pt idx="11">
                  <c:v>960</c:v>
                </c:pt>
                <c:pt idx="12">
                  <c:v>1000</c:v>
                </c:pt>
                <c:pt idx="13">
                  <c:v>1040</c:v>
                </c:pt>
                <c:pt idx="14">
                  <c:v>1080</c:v>
                </c:pt>
              </c:numCache>
            </c:numRef>
          </c:yVal>
        </c:ser>
        <c:ser>
          <c:idx val="5"/>
          <c:order val="5"/>
          <c:tx>
            <c:v>Demand</c:v>
          </c:tx>
          <c:spPr>
            <a:ln w="34925">
              <a:solidFill>
                <a:schemeClr val="tx1"/>
              </a:solidFill>
            </a:ln>
          </c:spPr>
          <c:marker>
            <c:symbol val="none"/>
          </c:marker>
          <c:xVal>
            <c:numRef>
              <c:f>'Fig 9.28'!$A$32:$A$46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'Fig 9.28'!$L$32:$L$46</c:f>
              <c:numCache>
                <c:formatCode>_(* #,##0_);_(* \(#,##0\);_(* "-"??_);_(@_)</c:formatCode>
                <c:ptCount val="15"/>
                <c:pt idx="0">
                  <c:v>841</c:v>
                </c:pt>
                <c:pt idx="1">
                  <c:v>812</c:v>
                </c:pt>
                <c:pt idx="2">
                  <c:v>783</c:v>
                </c:pt>
                <c:pt idx="3">
                  <c:v>754</c:v>
                </c:pt>
                <c:pt idx="4">
                  <c:v>725</c:v>
                </c:pt>
                <c:pt idx="5">
                  <c:v>696</c:v>
                </c:pt>
                <c:pt idx="6">
                  <c:v>667</c:v>
                </c:pt>
                <c:pt idx="7">
                  <c:v>638</c:v>
                </c:pt>
                <c:pt idx="8">
                  <c:v>609</c:v>
                </c:pt>
                <c:pt idx="9">
                  <c:v>580</c:v>
                </c:pt>
                <c:pt idx="10">
                  <c:v>551</c:v>
                </c:pt>
                <c:pt idx="11">
                  <c:v>522</c:v>
                </c:pt>
                <c:pt idx="12">
                  <c:v>493</c:v>
                </c:pt>
                <c:pt idx="13">
                  <c:v>464</c:v>
                </c:pt>
                <c:pt idx="14">
                  <c:v>435</c:v>
                </c:pt>
              </c:numCache>
            </c:numRef>
          </c:yVal>
        </c:ser>
        <c:axId val="335353344"/>
        <c:axId val="335355264"/>
      </c:scatterChart>
      <c:valAx>
        <c:axId val="335353344"/>
        <c:scaling>
          <c:orientation val="minMax"/>
          <c:max val="15"/>
          <c:min val="1"/>
        </c:scaling>
        <c:axPos val="b"/>
        <c:title>
          <c:tx>
            <c:rich>
              <a:bodyPr/>
              <a:lstStyle/>
              <a:p>
                <a:pPr>
                  <a:defRPr sz="2000"/>
                </a:pPr>
                <a:r>
                  <a:rPr lang="en-US" sz="2000"/>
                  <a:t>Queue Time (min)</a:t>
                </a:r>
              </a:p>
            </c:rich>
          </c:tx>
          <c:layout>
            <c:manualLayout>
              <c:xMode val="edge"/>
              <c:yMode val="edge"/>
              <c:x val="0.45637612234958846"/>
              <c:y val="0.92043213953094483"/>
            </c:manualLayout>
          </c:layout>
        </c:title>
        <c:numFmt formatCode="General" sourceLinked="1"/>
        <c:tickLblPos val="nextTo"/>
        <c:txPr>
          <a:bodyPr rot="0" vert="horz"/>
          <a:lstStyle/>
          <a:p>
            <a:pPr>
              <a:defRPr sz="1200"/>
            </a:pPr>
            <a:endParaRPr lang="en-US"/>
          </a:p>
        </c:txPr>
        <c:crossAx val="335355264"/>
        <c:crosses val="autoZero"/>
        <c:crossBetween val="midCat"/>
      </c:valAx>
      <c:valAx>
        <c:axId val="335355264"/>
        <c:scaling>
          <c:orientation val="minMax"/>
          <c:max val="1200"/>
          <c:min val="200"/>
        </c:scaling>
        <c:axPos val="l"/>
        <c:majorGridlines/>
        <c:title>
          <c:tx>
            <c:rich>
              <a:bodyPr/>
              <a:lstStyle/>
              <a:p>
                <a:pPr>
                  <a:defRPr sz="2000"/>
                </a:pPr>
                <a:r>
                  <a:rPr lang="en-US" sz="2000"/>
                  <a:t>Tickets</a:t>
                </a:r>
              </a:p>
            </c:rich>
          </c:tx>
          <c:layout>
            <c:manualLayout>
              <c:xMode val="edge"/>
              <c:yMode val="edge"/>
              <c:x val="1.5105501809235757E-2"/>
              <c:y val="0.40058705226698521"/>
            </c:manualLayout>
          </c:layout>
        </c:title>
        <c:numFmt formatCode="General" sourceLinked="1"/>
        <c:tickLblPos val="nextTo"/>
        <c:txPr>
          <a:bodyPr rot="0" vert="horz"/>
          <a:lstStyle/>
          <a:p>
            <a:pPr>
              <a:defRPr sz="1200"/>
            </a:pPr>
            <a:endParaRPr lang="en-US"/>
          </a:p>
        </c:txPr>
        <c:crossAx val="335353344"/>
        <c:crosses val="autoZero"/>
        <c:crossBetween val="midCat"/>
      </c:valAx>
    </c:plotArea>
    <c:plotVisOnly val="1"/>
    <c:dispBlanksAs val="gap"/>
  </c:chart>
  <c:printSettings>
    <c:headerFooter alignWithMargins="0"/>
    <c:pageMargins b="1" l="0.75000000000000078" r="0.75000000000000078" t="1" header="0.5" footer="0.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System Timing &amp; Loading</a:t>
            </a:r>
          </a:p>
        </c:rich>
      </c:tx>
      <c:layout>
        <c:manualLayout>
          <c:xMode val="edge"/>
          <c:yMode val="edge"/>
          <c:x val="0.26241195333728917"/>
          <c:y val="3.3536635290579882E-2"/>
        </c:manualLayout>
      </c:layout>
      <c:spPr>
        <a:noFill/>
        <a:ln w="25400">
          <a:noFill/>
        </a:ln>
      </c:spPr>
    </c:title>
    <c:plotArea>
      <c:layout>
        <c:manualLayout>
          <c:layoutTarget val="inner"/>
          <c:xMode val="edge"/>
          <c:yMode val="edge"/>
          <c:x val="0.17924548943917876"/>
          <c:y val="0.20795169136949138"/>
          <c:w val="0.65330263914016362"/>
          <c:h val="0.65443620519222157"/>
        </c:manualLayout>
      </c:layout>
      <c:barChart>
        <c:barDir val="col"/>
        <c:grouping val="clustered"/>
        <c:ser>
          <c:idx val="1"/>
          <c:order val="0"/>
          <c:tx>
            <c:strRef>
              <c:f>'Fig 9.29'!$N$6</c:f>
              <c:strCache>
                <c:ptCount val="1"/>
                <c:pt idx="0">
                  <c:v>Time</c:v>
                </c:pt>
              </c:strCache>
            </c:strRef>
          </c:tx>
          <c:spPr>
            <a:solidFill>
              <a:srgbClr val="339966"/>
            </a:solidFill>
            <a:ln w="12700">
              <a:solidFill>
                <a:srgbClr val="000000"/>
              </a:solidFill>
              <a:prstDash val="solid"/>
            </a:ln>
          </c:spPr>
          <c:cat>
            <c:strRef>
              <c:f>'Fig 9.29'!$L$7:$L$9</c:f>
              <c:strCache>
                <c:ptCount val="3"/>
                <c:pt idx="0">
                  <c:v>Queue</c:v>
                </c:pt>
                <c:pt idx="1">
                  <c:v>Lift</c:v>
                </c:pt>
                <c:pt idx="2">
                  <c:v>Mountain</c:v>
                </c:pt>
              </c:strCache>
            </c:strRef>
          </c:cat>
          <c:val>
            <c:numRef>
              <c:f>'Fig 9.29'!$N$7:$N$9</c:f>
              <c:numCache>
                <c:formatCode>0.0</c:formatCode>
                <c:ptCount val="3"/>
                <c:pt idx="0">
                  <c:v>8.6637931034482758</c:v>
                </c:pt>
                <c:pt idx="1">
                  <c:v>9.1551724137931032</c:v>
                </c:pt>
                <c:pt idx="2">
                  <c:v>6</c:v>
                </c:pt>
              </c:numCache>
            </c:numRef>
          </c:val>
        </c:ser>
        <c:gapWidth val="30"/>
        <c:axId val="335406208"/>
        <c:axId val="335408128"/>
      </c:barChart>
      <c:lineChart>
        <c:grouping val="standard"/>
        <c:ser>
          <c:idx val="0"/>
          <c:order val="1"/>
          <c:tx>
            <c:strRef>
              <c:f>'Fig 9.29'!$M$6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9.29'!$L$7:$L$9</c:f>
              <c:strCache>
                <c:ptCount val="3"/>
                <c:pt idx="0">
                  <c:v>Queue</c:v>
                </c:pt>
                <c:pt idx="1">
                  <c:v>Lift</c:v>
                </c:pt>
                <c:pt idx="2">
                  <c:v>Mountain</c:v>
                </c:pt>
              </c:strCache>
            </c:strRef>
          </c:cat>
          <c:val>
            <c:numRef>
              <c:f>'Fig 9.29'!$M$7:$M$9</c:f>
              <c:numCache>
                <c:formatCode>0</c:formatCode>
                <c:ptCount val="3"/>
                <c:pt idx="0">
                  <c:v>223.33333333333334</c:v>
                </c:pt>
                <c:pt idx="1">
                  <c:v>240</c:v>
                </c:pt>
                <c:pt idx="2">
                  <c:v>154.66666666666666</c:v>
                </c:pt>
              </c:numCache>
            </c:numRef>
          </c:val>
        </c:ser>
        <c:marker val="1"/>
        <c:axId val="364868736"/>
        <c:axId val="364870272"/>
      </c:lineChart>
      <c:catAx>
        <c:axId val="33540620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408128"/>
        <c:crosses val="autoZero"/>
        <c:lblAlgn val="ctr"/>
        <c:lblOffset val="100"/>
        <c:tickLblSkip val="1"/>
        <c:tickMarkSkip val="1"/>
      </c:catAx>
      <c:valAx>
        <c:axId val="33540812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3.773595676426978E-2"/>
              <c:y val="0.45565877659787973"/>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406208"/>
        <c:crosses val="autoZero"/>
        <c:crossBetween val="between"/>
      </c:valAx>
      <c:catAx>
        <c:axId val="364868736"/>
        <c:scaling>
          <c:orientation val="minMax"/>
        </c:scaling>
        <c:delete val="1"/>
        <c:axPos val="b"/>
        <c:tickLblPos val="nextTo"/>
        <c:crossAx val="364870272"/>
        <c:crosses val="autoZero"/>
        <c:lblAlgn val="ctr"/>
        <c:lblOffset val="100"/>
      </c:catAx>
      <c:valAx>
        <c:axId val="364870272"/>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(approx)</a:t>
                </a:r>
              </a:p>
            </c:rich>
          </c:tx>
          <c:layout>
            <c:manualLayout>
              <c:xMode val="edge"/>
              <c:yMode val="edge"/>
              <c:x val="0.91037843673796059"/>
              <c:y val="0.37308964819764573"/>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868736"/>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Time Segmentation</a:t>
            </a:r>
          </a:p>
        </c:rich>
      </c:tx>
      <c:layout>
        <c:manualLayout>
          <c:xMode val="edge"/>
          <c:yMode val="edge"/>
          <c:x val="0.33412322274881556"/>
          <c:y val="3.5294168333766571E-2"/>
        </c:manualLayout>
      </c:layout>
      <c:spPr>
        <a:noFill/>
        <a:ln w="25400">
          <a:noFill/>
        </a:ln>
      </c:spPr>
    </c:title>
    <c:plotArea>
      <c:layout>
        <c:manualLayout>
          <c:layoutTarget val="inner"/>
          <c:xMode val="edge"/>
          <c:yMode val="edge"/>
          <c:x val="0.28199052132701463"/>
          <c:y val="0.23529445555844408"/>
          <c:w val="0.46682464454976347"/>
          <c:h val="0.57941259681266644"/>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2.1668843527260513E-2"/>
                  <c:y val="-3.4503827627466489E-2"/>
                </c:manualLayout>
              </c:layout>
              <c:dLblPos val="bestFit"/>
              <c:showCatName val="1"/>
              <c:showPercent val="1"/>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'Fig 9.29'!$L$7:$L$9</c:f>
              <c:strCache>
                <c:ptCount val="3"/>
                <c:pt idx="0">
                  <c:v>Queue</c:v>
                </c:pt>
                <c:pt idx="1">
                  <c:v>Lift</c:v>
                </c:pt>
                <c:pt idx="2">
                  <c:v>Mountain</c:v>
                </c:pt>
              </c:strCache>
            </c:strRef>
          </c:cat>
          <c:val>
            <c:numRef>
              <c:f>'Fig 9.29'!$O$7:$O$9</c:f>
              <c:numCache>
                <c:formatCode>0%</c:formatCode>
                <c:ptCount val="3"/>
                <c:pt idx="0">
                  <c:v>0.36373507057546145</c:v>
                </c:pt>
                <c:pt idx="1">
                  <c:v>0.38436482084690549</c:v>
                </c:pt>
                <c:pt idx="2">
                  <c:v>0.25190010857763301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NPV under Limited Demand</a:t>
            </a:r>
          </a:p>
        </c:rich>
      </c:tx>
    </c:title>
    <c:plotArea>
      <c:layout>
        <c:manualLayout>
          <c:layoutTarget val="inner"/>
          <c:xMode val="edge"/>
          <c:yMode val="edge"/>
          <c:x val="0.18205804749340396"/>
          <c:y val="0.10244988864142535"/>
          <c:w val="0.76912928759894572"/>
          <c:h val="0.74164810690423244"/>
        </c:manualLayout>
      </c:layout>
      <c:scatterChart>
        <c:scatterStyle val="lineMarker"/>
        <c:ser>
          <c:idx val="0"/>
          <c:order val="0"/>
          <c:tx>
            <c:v>Base</c:v>
          </c:tx>
          <c:xVal>
            <c:numRef>
              <c:f>'Data for 31'!$B$109:$B$110</c:f>
              <c:numCache>
                <c:formatCode>0.0</c:formatCode>
                <c:ptCount val="2"/>
                <c:pt idx="0" formatCode="General">
                  <c:v>0</c:v>
                </c:pt>
                <c:pt idx="1">
                  <c:v>15</c:v>
                </c:pt>
              </c:numCache>
            </c:numRef>
          </c:xVal>
          <c:yVal>
            <c:numRef>
              <c:f>'Data for 31'!$C$109:$C$110</c:f>
              <c:numCache>
                <c:formatCode>_("$"* #,##0_);_("$"* \(#,##0\);_("$"* "-"??_);_(@_)</c:formatCode>
                <c:ptCount val="2"/>
                <c:pt idx="0">
                  <c:v>-1990839.7400000002</c:v>
                </c:pt>
                <c:pt idx="1">
                  <c:v>1.0000001871958375E-2</c:v>
                </c:pt>
              </c:numCache>
            </c:numRef>
          </c:yVal>
        </c:ser>
        <c:ser>
          <c:idx val="1"/>
          <c:order val="1"/>
          <c:tx>
            <c:v>SpeedUp</c:v>
          </c:tx>
          <c:xVal>
            <c:numRef>
              <c:f>'Data for 31'!$D$109:$D$110</c:f>
              <c:numCache>
                <c:formatCode>0.0</c:formatCode>
                <c:ptCount val="2"/>
                <c:pt idx="0" formatCode="General">
                  <c:v>0</c:v>
                </c:pt>
                <c:pt idx="1">
                  <c:v>12.857142857142858</c:v>
                </c:pt>
              </c:numCache>
            </c:numRef>
          </c:xVal>
          <c:yVal>
            <c:numRef>
              <c:f>'Data for 31'!$E$109:$E$110</c:f>
              <c:numCache>
                <c:formatCode>_("$"* #,##0_);_("$"* \(#,##0\);_("$"* "-"??_);_(@_)</c:formatCode>
                <c:ptCount val="2"/>
                <c:pt idx="0">
                  <c:v>-1725394.44</c:v>
                </c:pt>
                <c:pt idx="1">
                  <c:v>549850.94571428606</c:v>
                </c:pt>
              </c:numCache>
            </c:numRef>
          </c:yVal>
        </c:ser>
        <c:ser>
          <c:idx val="2"/>
          <c:order val="2"/>
          <c:tx>
            <c:v>Quad</c:v>
          </c:tx>
          <c:xVal>
            <c:numRef>
              <c:f>'Data for 31'!$F$109:$F$110</c:f>
              <c:numCache>
                <c:formatCode>0.0</c:formatCode>
                <c:ptCount val="2"/>
                <c:pt idx="0" formatCode="General">
                  <c:v>0</c:v>
                </c:pt>
                <c:pt idx="1">
                  <c:v>8.6774847870182494</c:v>
                </c:pt>
              </c:numCache>
            </c:numRef>
          </c:xVal>
          <c:yVal>
            <c:numRef>
              <c:f>'Data for 31'!$G$109:$G$110</c:f>
              <c:numCache>
                <c:formatCode>_("$"* #,##0_);_("$"* \(#,##0\);_("$"* "-"??_);_(@_)</c:formatCode>
                <c:ptCount val="2"/>
                <c:pt idx="0">
                  <c:v>-1081876.46</c:v>
                </c:pt>
                <c:pt idx="1">
                  <c:v>897339.19870182383</c:v>
                </c:pt>
              </c:numCache>
            </c:numRef>
          </c:yVal>
        </c:ser>
        <c:ser>
          <c:idx val="3"/>
          <c:order val="3"/>
          <c:tx>
            <c:v>Quad &amp; Trail</c:v>
          </c:tx>
          <c:xVal>
            <c:numRef>
              <c:f>'Data for 31'!$H$109:$H$110</c:f>
              <c:numCache>
                <c:formatCode>0.0</c:formatCode>
                <c:ptCount val="2"/>
                <c:pt idx="0" formatCode="General">
                  <c:v>0</c:v>
                </c:pt>
                <c:pt idx="1">
                  <c:v>7.6271186440677967</c:v>
                </c:pt>
              </c:numCache>
            </c:numRef>
          </c:xVal>
          <c:yVal>
            <c:numRef>
              <c:f>'Data for 31'!$I$109:$I$110</c:f>
              <c:numCache>
                <c:formatCode>_("$"* #,##0_);_("$"* \(#,##0\);_("$"* "-"??_);_(@_)</c:formatCode>
                <c:ptCount val="2"/>
                <c:pt idx="0">
                  <c:v>-2657722.6500000004</c:v>
                </c:pt>
                <c:pt idx="1">
                  <c:v>-633139.8533898287</c:v>
                </c:pt>
              </c:numCache>
            </c:numRef>
          </c:yVal>
        </c:ser>
        <c:ser>
          <c:idx val="4"/>
          <c:order val="4"/>
          <c:tx>
            <c:v>QT&amp;S</c:v>
          </c:tx>
          <c:xVal>
            <c:numRef>
              <c:f>'Data for 31'!$J$109:$J$110</c:f>
              <c:numCache>
                <c:formatCode>0.0</c:formatCode>
                <c:ptCount val="2"/>
                <c:pt idx="0" formatCode="General">
                  <c:v>0</c:v>
                </c:pt>
                <c:pt idx="1">
                  <c:v>5.6521739130434785</c:v>
                </c:pt>
              </c:numCache>
            </c:numRef>
          </c:xVal>
          <c:yVal>
            <c:numRef>
              <c:f>'Data for 31'!$K$109:$K$110</c:f>
              <c:numCache>
                <c:formatCode>_("$"* #,##0_);_("$"* \(#,##0\);_("$"* "-"??_);_(@_)</c:formatCode>
                <c:ptCount val="2"/>
                <c:pt idx="0">
                  <c:v>-2126832.06</c:v>
                </c:pt>
                <c:pt idx="1">
                  <c:v>-126374.70782608655</c:v>
                </c:pt>
              </c:numCache>
            </c:numRef>
          </c:yVal>
        </c:ser>
        <c:axId val="364765952"/>
        <c:axId val="364767872"/>
      </c:scatterChart>
      <c:valAx>
        <c:axId val="364765952"/>
        <c:scaling>
          <c:orientation val="minMax"/>
          <c:max val="15"/>
          <c:min val="1"/>
        </c:scaling>
        <c:axPos val="b"/>
        <c:title>
          <c:tx>
            <c:rich>
              <a:bodyPr/>
              <a:lstStyle/>
              <a:p>
                <a:pPr>
                  <a:defRPr/>
                </a:pPr>
                <a:r>
                  <a:rPr lang="en-US"/>
                  <a:t>Queue Time (min)</a:t>
                </a:r>
              </a:p>
            </c:rich>
          </c:tx>
          <c:layout>
            <c:manualLayout>
              <c:xMode val="edge"/>
              <c:yMode val="edge"/>
              <c:x val="0.50791557305336832"/>
              <c:y val="0.91536751239428393"/>
            </c:manualLayout>
          </c:layout>
        </c:title>
        <c:numFmt formatCode="General" sourceLinked="1"/>
        <c:tickLblPos val="nextTo"/>
        <c:txPr>
          <a:bodyPr rot="0" vert="horz"/>
          <a:lstStyle/>
          <a:p>
            <a:pPr>
              <a:defRPr/>
            </a:pPr>
            <a:endParaRPr lang="en-US"/>
          </a:p>
        </c:txPr>
        <c:crossAx val="364767872"/>
        <c:crossesAt val="-2500000"/>
        <c:crossBetween val="midCat"/>
      </c:valAx>
      <c:valAx>
        <c:axId val="364767872"/>
        <c:scaling>
          <c:orientation val="minMax"/>
          <c:max val="1000000"/>
          <c:min val="-2500000"/>
        </c:scaling>
        <c:axPos val="l"/>
        <c:majorGridlines/>
        <c:title>
          <c:tx>
            <c:rich>
              <a:bodyPr/>
              <a:lstStyle/>
              <a:p>
                <a:pPr>
                  <a:defRPr/>
                </a:pPr>
                <a:r>
                  <a:rPr lang="en-US"/>
                  <a:t>NPV</a:t>
                </a:r>
              </a:p>
            </c:rich>
          </c:tx>
          <c:layout>
            <c:manualLayout>
              <c:xMode val="edge"/>
              <c:yMode val="edge"/>
              <c:x val="1.9788868303226827E-2"/>
              <c:y val="0.4365256342957135"/>
            </c:manualLayout>
          </c:layout>
        </c:title>
        <c:numFmt formatCode="_(&quot;$&quot;* #,##0_);_(&quot;$&quot;* \(#,##0\);_(&quot;$&quot;* &quot;-&quot;??_);_(@_)" sourceLinked="1"/>
        <c:tickLblPos val="nextTo"/>
        <c:txPr>
          <a:bodyPr rot="0" vert="horz"/>
          <a:lstStyle/>
          <a:p>
            <a:pPr>
              <a:defRPr/>
            </a:pPr>
            <a:endParaRPr lang="en-US"/>
          </a:p>
        </c:txPr>
        <c:crossAx val="364765952"/>
        <c:crosses val="autoZero"/>
        <c:crossBetween val="midCat"/>
      </c:valAx>
    </c:plotArea>
    <c:plotVisOnly val="1"/>
    <c:dispBlanksAs val="gap"/>
  </c:chart>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Sensitivity to Max Demand Estimate</a:t>
            </a:r>
          </a:p>
        </c:rich>
      </c:tx>
      <c:layout>
        <c:manualLayout>
          <c:xMode val="edge"/>
          <c:yMode val="edge"/>
          <c:x val="0.27542010885509638"/>
          <c:y val="5.3923917046088489E-2"/>
        </c:manualLayout>
      </c:layout>
    </c:title>
    <c:plotArea>
      <c:layout>
        <c:manualLayout>
          <c:layoutTarget val="inner"/>
          <c:xMode val="edge"/>
          <c:yMode val="edge"/>
          <c:x val="0.21126760563380281"/>
          <c:y val="0.14257056070093008"/>
          <c:w val="0.71690140845070505"/>
          <c:h val="0.74498138056401553"/>
        </c:manualLayout>
      </c:layout>
      <c:scatterChart>
        <c:scatterStyle val="smoothMarker"/>
        <c:ser>
          <c:idx val="0"/>
          <c:order val="0"/>
          <c:tx>
            <c:strRef>
              <c:f>'Data for 32'!$B$1</c:f>
              <c:strCache>
                <c:ptCount val="1"/>
                <c:pt idx="0">
                  <c:v>Base</c:v>
                </c:pt>
              </c:strCache>
            </c:strRef>
          </c:tx>
          <c:marker>
            <c:symbol val="none"/>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32'!$B$2:$B$27</c:f>
              <c:numCache>
                <c:formatCode>"$"#,##0_);\("$"#,##0\)</c:formatCode>
                <c:ptCount val="26"/>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numCache>
            </c:numRef>
          </c:yVal>
          <c:smooth val="1"/>
        </c:ser>
        <c:ser>
          <c:idx val="1"/>
          <c:order val="1"/>
          <c:tx>
            <c:strRef>
              <c:f>'Data for 32'!$C$1</c:f>
              <c:strCache>
                <c:ptCount val="1"/>
                <c:pt idx="0">
                  <c:v>Speed</c:v>
                </c:pt>
              </c:strCache>
            </c:strRef>
          </c:tx>
          <c:marker>
            <c:symbol val="none"/>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32'!$C$2:$C$27</c:f>
              <c:numCache>
                <c:formatCode>"$"#,##0_);\("$"#,##0\)</c:formatCode>
                <c:ptCount val="26"/>
                <c:pt idx="0">
                  <c:v>165448.76</c:v>
                </c:pt>
                <c:pt idx="1">
                  <c:v>329665.90999999997</c:v>
                </c:pt>
                <c:pt idx="2">
                  <c:v>435753.09</c:v>
                </c:pt>
                <c:pt idx="3">
                  <c:v>509934.36</c:v>
                </c:pt>
                <c:pt idx="4">
                  <c:v>564721.82999999996</c:v>
                </c:pt>
                <c:pt idx="5">
                  <c:v>606841.68000000005</c:v>
                </c:pt>
                <c:pt idx="6">
                  <c:v>640232.02</c:v>
                </c:pt>
                <c:pt idx="7">
                  <c:v>667351.88</c:v>
                </c:pt>
                <c:pt idx="8">
                  <c:v>689815.97</c:v>
                </c:pt>
                <c:pt idx="9">
                  <c:v>708728.42</c:v>
                </c:pt>
                <c:pt idx="10">
                  <c:v>724869.82</c:v>
                </c:pt>
                <c:pt idx="11">
                  <c:v>738807.62</c:v>
                </c:pt>
                <c:pt idx="12">
                  <c:v>750964.22</c:v>
                </c:pt>
                <c:pt idx="13">
                  <c:v>761660.58</c:v>
                </c:pt>
                <c:pt idx="14">
                  <c:v>771144.88</c:v>
                </c:pt>
                <c:pt idx="15">
                  <c:v>779612.1</c:v>
                </c:pt>
                <c:pt idx="16">
                  <c:v>787217.51</c:v>
                </c:pt>
                <c:pt idx="17">
                  <c:v>794086.33</c:v>
                </c:pt>
                <c:pt idx="18">
                  <c:v>800320.61</c:v>
                </c:pt>
                <c:pt idx="19">
                  <c:v>806004.4</c:v>
                </c:pt>
                <c:pt idx="20">
                  <c:v>811207.53</c:v>
                </c:pt>
                <c:pt idx="21">
                  <c:v>815988.51</c:v>
                </c:pt>
                <c:pt idx="22">
                  <c:v>820396.69</c:v>
                </c:pt>
                <c:pt idx="23">
                  <c:v>824474.06</c:v>
                </c:pt>
                <c:pt idx="24">
                  <c:v>828256.5</c:v>
                </c:pt>
                <c:pt idx="25">
                  <c:v>831774.89</c:v>
                </c:pt>
              </c:numCache>
            </c:numRef>
          </c:yVal>
          <c:smooth val="1"/>
        </c:ser>
        <c:ser>
          <c:idx val="2"/>
          <c:order val="2"/>
          <c:tx>
            <c:strRef>
              <c:f>'Data for 32'!$D$1</c:f>
              <c:strCache>
                <c:ptCount val="1"/>
                <c:pt idx="0">
                  <c:v>Quad</c:v>
                </c:pt>
              </c:strCache>
            </c:strRef>
          </c:tx>
          <c:marker>
            <c:symbol val="none"/>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32'!$D$2:$D$27</c:f>
              <c:numCache>
                <c:formatCode>"$"#,##0_);\("$"#,##0\)</c:formatCode>
                <c:ptCount val="26"/>
                <c:pt idx="0">
                  <c:v>-283995.13</c:v>
                </c:pt>
                <c:pt idx="1">
                  <c:v>191548.13</c:v>
                </c:pt>
                <c:pt idx="2">
                  <c:v>521144.6</c:v>
                </c:pt>
                <c:pt idx="3">
                  <c:v>763043.57</c:v>
                </c:pt>
                <c:pt idx="4">
                  <c:v>948136.51</c:v>
                </c:pt>
                <c:pt idx="5">
                  <c:v>1094330.77</c:v>
                </c:pt>
                <c:pt idx="6">
                  <c:v>1212722.6299999999</c:v>
                </c:pt>
                <c:pt idx="7">
                  <c:v>1310554.3899999999</c:v>
                </c:pt>
                <c:pt idx="8">
                  <c:v>1392753.92</c:v>
                </c:pt>
                <c:pt idx="9">
                  <c:v>1462790.76</c:v>
                </c:pt>
                <c:pt idx="10">
                  <c:v>1523178.43</c:v>
                </c:pt>
                <c:pt idx="11">
                  <c:v>1575782.52</c:v>
                </c:pt>
                <c:pt idx="12">
                  <c:v>1622016.78</c:v>
                </c:pt>
                <c:pt idx="13">
                  <c:v>1662972.16</c:v>
                </c:pt>
                <c:pt idx="14">
                  <c:v>1699503.92</c:v>
                </c:pt>
                <c:pt idx="15">
                  <c:v>1732292.02</c:v>
                </c:pt>
                <c:pt idx="16">
                  <c:v>1761883.89</c:v>
                </c:pt>
                <c:pt idx="17">
                  <c:v>1788725.16</c:v>
                </c:pt>
                <c:pt idx="18">
                  <c:v>1813182.3</c:v>
                </c:pt>
                <c:pt idx="19">
                  <c:v>1835559.46</c:v>
                </c:pt>
                <c:pt idx="20">
                  <c:v>1856111.15</c:v>
                </c:pt>
                <c:pt idx="21">
                  <c:v>1875052</c:v>
                </c:pt>
                <c:pt idx="22">
                  <c:v>1892564.25</c:v>
                </c:pt>
                <c:pt idx="23">
                  <c:v>1908803.66</c:v>
                </c:pt>
                <c:pt idx="24">
                  <c:v>1923904.12</c:v>
                </c:pt>
                <c:pt idx="25">
                  <c:v>1937981.4</c:v>
                </c:pt>
              </c:numCache>
            </c:numRef>
          </c:yVal>
          <c:smooth val="1"/>
        </c:ser>
        <c:ser>
          <c:idx val="3"/>
          <c:order val="3"/>
          <c:tx>
            <c:strRef>
              <c:f>'Data for 32'!$E$1</c:f>
              <c:strCache>
                <c:ptCount val="1"/>
                <c:pt idx="0">
                  <c:v>Q&amp;T</c:v>
                </c:pt>
              </c:strCache>
            </c:strRef>
          </c:tx>
          <c:marker>
            <c:symbol val="none"/>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32'!$E$2:$E$27</c:f>
              <c:numCache>
                <c:formatCode>"$"#,##0_);\("$"#,##0\)</c:formatCode>
                <c:ptCount val="26"/>
                <c:pt idx="0">
                  <c:v>-2039209.33</c:v>
                </c:pt>
                <c:pt idx="1">
                  <c:v>-1492353.04</c:v>
                </c:pt>
                <c:pt idx="2">
                  <c:v>-1098463.55</c:v>
                </c:pt>
                <c:pt idx="3">
                  <c:v>-801234.05</c:v>
                </c:pt>
                <c:pt idx="4">
                  <c:v>-568972.75</c:v>
                </c:pt>
                <c:pt idx="5">
                  <c:v>-382477.22</c:v>
                </c:pt>
                <c:pt idx="6">
                  <c:v>-229433.81</c:v>
                </c:pt>
                <c:pt idx="7">
                  <c:v>-101582.72</c:v>
                </c:pt>
                <c:pt idx="8">
                  <c:v>6823.33</c:v>
                </c:pt>
                <c:pt idx="9">
                  <c:v>99906.97</c:v>
                </c:pt>
                <c:pt idx="10">
                  <c:v>180702.34</c:v>
                </c:pt>
                <c:pt idx="11">
                  <c:v>251492.09</c:v>
                </c:pt>
                <c:pt idx="12">
                  <c:v>314026.48</c:v>
                </c:pt>
                <c:pt idx="13">
                  <c:v>369670.03</c:v>
                </c:pt>
                <c:pt idx="14">
                  <c:v>419502.24</c:v>
                </c:pt>
                <c:pt idx="15">
                  <c:v>464388.32</c:v>
                </c:pt>
                <c:pt idx="16">
                  <c:v>505029.86</c:v>
                </c:pt>
                <c:pt idx="17">
                  <c:v>542001.73</c:v>
                </c:pt>
                <c:pt idx="18">
                  <c:v>575779.49</c:v>
                </c:pt>
                <c:pt idx="19">
                  <c:v>606759.92000000004</c:v>
                </c:pt>
                <c:pt idx="20">
                  <c:v>635276.69999999995</c:v>
                </c:pt>
                <c:pt idx="21">
                  <c:v>661612.46</c:v>
                </c:pt>
                <c:pt idx="22">
                  <c:v>686008.2</c:v>
                </c:pt>
                <c:pt idx="23">
                  <c:v>708670.68</c:v>
                </c:pt>
                <c:pt idx="24">
                  <c:v>729778.26</c:v>
                </c:pt>
                <c:pt idx="25">
                  <c:v>749485.68</c:v>
                </c:pt>
              </c:numCache>
            </c:numRef>
          </c:yVal>
          <c:smooth val="1"/>
        </c:ser>
        <c:ser>
          <c:idx val="4"/>
          <c:order val="4"/>
          <c:tx>
            <c:strRef>
              <c:f>'Data for 32'!$F$1</c:f>
              <c:strCache>
                <c:ptCount val="1"/>
                <c:pt idx="0">
                  <c:v>QT&amp;S</c:v>
                </c:pt>
              </c:strCache>
            </c:strRef>
          </c:tx>
          <c:marker>
            <c:symbol val="none"/>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32'!$F$2:$F$27</c:f>
              <c:numCache>
                <c:formatCode>"$"#,##0_);\("$"#,##0\)</c:formatCode>
                <c:ptCount val="26"/>
                <c:pt idx="0">
                  <c:v>-1967165.71</c:v>
                </c:pt>
                <c:pt idx="1">
                  <c:v>-1294062.48</c:v>
                </c:pt>
                <c:pt idx="2">
                  <c:v>-776590.06</c:v>
                </c:pt>
                <c:pt idx="3">
                  <c:v>-366365.81</c:v>
                </c:pt>
                <c:pt idx="4">
                  <c:v>-33178.97</c:v>
                </c:pt>
                <c:pt idx="5">
                  <c:v>242808.41</c:v>
                </c:pt>
                <c:pt idx="6">
                  <c:v>475161.42</c:v>
                </c:pt>
                <c:pt idx="7">
                  <c:v>673470.03</c:v>
                </c:pt>
                <c:pt idx="8">
                  <c:v>844705.8</c:v>
                </c:pt>
                <c:pt idx="9">
                  <c:v>994058.4</c:v>
                </c:pt>
                <c:pt idx="10">
                  <c:v>1125470.75</c:v>
                </c:pt>
                <c:pt idx="11">
                  <c:v>1241992.18</c:v>
                </c:pt>
                <c:pt idx="12">
                  <c:v>1346018.01</c:v>
                </c:pt>
                <c:pt idx="13">
                  <c:v>1439455.97</c:v>
                </c:pt>
                <c:pt idx="14">
                  <c:v>1523844.26</c:v>
                </c:pt>
                <c:pt idx="15">
                  <c:v>1600436.85</c:v>
                </c:pt>
                <c:pt idx="16">
                  <c:v>1670266.31</c:v>
                </c:pt>
                <c:pt idx="17">
                  <c:v>1734190.52</c:v>
                </c:pt>
                <c:pt idx="18">
                  <c:v>1792928.19</c:v>
                </c:pt>
                <c:pt idx="19">
                  <c:v>1847085.92</c:v>
                </c:pt>
                <c:pt idx="20">
                  <c:v>1897179.28</c:v>
                </c:pt>
                <c:pt idx="21">
                  <c:v>1943649.25</c:v>
                </c:pt>
                <c:pt idx="22">
                  <c:v>1986875.25</c:v>
                </c:pt>
                <c:pt idx="23">
                  <c:v>2027185.49</c:v>
                </c:pt>
                <c:pt idx="24">
                  <c:v>2064865.38</c:v>
                </c:pt>
                <c:pt idx="25">
                  <c:v>2100164.23</c:v>
                </c:pt>
              </c:numCache>
            </c:numRef>
          </c:yVal>
          <c:smooth val="1"/>
        </c:ser>
        <c:axId val="365021056"/>
        <c:axId val="365023232"/>
      </c:scatterChart>
      <c:valAx>
        <c:axId val="365021056"/>
        <c:scaling>
          <c:orientation val="minMax"/>
          <c:max val="3000"/>
          <c:min val="500"/>
        </c:scaling>
        <c:axPos val="b"/>
        <c:title>
          <c:tx>
            <c:rich>
              <a:bodyPr/>
              <a:lstStyle/>
              <a:p>
                <a:pPr>
                  <a:defRPr/>
                </a:pPr>
                <a:r>
                  <a:rPr lang="en-US"/>
                  <a:t>Max Demand Estimate</a:t>
                </a:r>
              </a:p>
            </c:rich>
          </c:tx>
          <c:layout>
            <c:manualLayout>
              <c:xMode val="edge"/>
              <c:yMode val="edge"/>
              <c:x val="0.44647878031639487"/>
              <c:y val="0.91365642988893858"/>
            </c:manualLayout>
          </c:layout>
        </c:title>
        <c:numFmt formatCode="_(* #,##0_);_(* \(#,##0\);_(* &quot;-&quot;??_);_(@_)" sourceLinked="1"/>
        <c:tickLblPos val="nextTo"/>
        <c:txPr>
          <a:bodyPr rot="0" vert="horz"/>
          <a:lstStyle/>
          <a:p>
            <a:pPr>
              <a:defRPr/>
            </a:pPr>
            <a:endParaRPr lang="en-US"/>
          </a:p>
        </c:txPr>
        <c:crossAx val="365023232"/>
        <c:crosses val="autoZero"/>
        <c:crossBetween val="midCat"/>
      </c:valAx>
      <c:valAx>
        <c:axId val="365023232"/>
        <c:scaling>
          <c:orientation val="minMax"/>
        </c:scaling>
        <c:axPos val="l"/>
        <c:majorGridlines/>
        <c:title>
          <c:tx>
            <c:rich>
              <a:bodyPr/>
              <a:lstStyle/>
              <a:p>
                <a:pPr>
                  <a:defRPr/>
                </a:pPr>
                <a:r>
                  <a:rPr lang="en-US"/>
                  <a:t>NPV</a:t>
                </a:r>
              </a:p>
            </c:rich>
          </c:tx>
          <c:layout>
            <c:manualLayout>
              <c:xMode val="edge"/>
              <c:yMode val="edge"/>
              <c:x val="2.1126840019314558E-2"/>
              <c:y val="0.47389649542214901"/>
            </c:manualLayout>
          </c:layout>
        </c:title>
        <c:numFmt formatCode="&quot;$&quot;#,##0_);\(&quot;$&quot;#,##0\)" sourceLinked="1"/>
        <c:tickLblPos val="nextTo"/>
        <c:txPr>
          <a:bodyPr rot="0" vert="horz"/>
          <a:lstStyle/>
          <a:p>
            <a:pPr>
              <a:defRPr/>
            </a:pPr>
            <a:endParaRPr lang="en-US"/>
          </a:p>
        </c:txPr>
        <c:crossAx val="365021056"/>
        <c:crosses val="autoZero"/>
        <c:crossBetween val="midCat"/>
      </c:valAx>
    </c:plotArea>
    <c:plotVisOnly val="1"/>
    <c:dispBlanksAs val="gap"/>
  </c:chart>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062515326925362"/>
          <c:y val="9.803959114426769E-2"/>
          <c:w val="0.78571514207582971"/>
          <c:h val="0.65490446884370779"/>
        </c:manualLayout>
      </c:layout>
      <c:scatterChart>
        <c:scatterStyle val="lineMarker"/>
        <c:ser>
          <c:idx val="0"/>
          <c:order val="0"/>
          <c:tx>
            <c:strRef>
              <c:f>'Data for 32'!$B$1</c:f>
              <c:strCache>
                <c:ptCount val="1"/>
                <c:pt idx="0">
                  <c:v>Base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32'!$B$2:$B$27</c:f>
              <c:numCache>
                <c:formatCode>"$"#,##0_);\("$"#,##0\)</c:formatCode>
                <c:ptCount val="26"/>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numCache>
            </c:numRef>
          </c:yVal>
        </c:ser>
        <c:axId val="365029248"/>
        <c:axId val="365123456"/>
      </c:scatterChart>
      <c:valAx>
        <c:axId val="365029248"/>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3303618297712781"/>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5123456"/>
        <c:crossesAt val="1.0000000000000005E-2"/>
        <c:crossBetween val="midCat"/>
      </c:valAx>
      <c:valAx>
        <c:axId val="365123456"/>
        <c:scaling>
          <c:orientation val="minMax"/>
          <c:min val="1.0000000000000005E-2"/>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$C$57</a:t>
                </a:r>
              </a:p>
            </c:rich>
          </c:tx>
          <c:layout>
            <c:manualLayout>
              <c:xMode val="edge"/>
              <c:yMode val="edge"/>
              <c:x val="3.5714285714285712E-2"/>
              <c:y val="0.35686398023776489"/>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5029248"/>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1428594783886279"/>
          <c:y val="9.803959114426769E-2"/>
          <c:w val="0.71205434750622054"/>
          <c:h val="0.65490446884370779"/>
        </c:manualLayout>
      </c:layout>
      <c:scatterChart>
        <c:scatterStyle val="lineMarker"/>
        <c:ser>
          <c:idx val="0"/>
          <c:order val="0"/>
          <c:tx>
            <c:strRef>
              <c:f>'Data for 32'!$C$1</c:f>
              <c:strCache>
                <c:ptCount val="1"/>
                <c:pt idx="0">
                  <c:v>Speed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32'!$C$2:$C$27</c:f>
              <c:numCache>
                <c:formatCode>"$"#,##0_);\("$"#,##0\)</c:formatCode>
                <c:ptCount val="26"/>
                <c:pt idx="0">
                  <c:v>165448.76</c:v>
                </c:pt>
                <c:pt idx="1">
                  <c:v>329665.90999999997</c:v>
                </c:pt>
                <c:pt idx="2">
                  <c:v>435753.09</c:v>
                </c:pt>
                <c:pt idx="3">
                  <c:v>509934.36</c:v>
                </c:pt>
                <c:pt idx="4">
                  <c:v>564721.82999999996</c:v>
                </c:pt>
                <c:pt idx="5">
                  <c:v>606841.68000000005</c:v>
                </c:pt>
                <c:pt idx="6">
                  <c:v>640232.02</c:v>
                </c:pt>
                <c:pt idx="7">
                  <c:v>667351.88</c:v>
                </c:pt>
                <c:pt idx="8">
                  <c:v>689815.97</c:v>
                </c:pt>
                <c:pt idx="9">
                  <c:v>708728.42</c:v>
                </c:pt>
                <c:pt idx="10">
                  <c:v>724869.82</c:v>
                </c:pt>
                <c:pt idx="11">
                  <c:v>738807.62</c:v>
                </c:pt>
                <c:pt idx="12">
                  <c:v>750964.22</c:v>
                </c:pt>
                <c:pt idx="13">
                  <c:v>761660.58</c:v>
                </c:pt>
                <c:pt idx="14">
                  <c:v>771144.88</c:v>
                </c:pt>
                <c:pt idx="15">
                  <c:v>779612.1</c:v>
                </c:pt>
                <c:pt idx="16">
                  <c:v>787217.51</c:v>
                </c:pt>
                <c:pt idx="17">
                  <c:v>794086.33</c:v>
                </c:pt>
                <c:pt idx="18">
                  <c:v>800320.61</c:v>
                </c:pt>
                <c:pt idx="19">
                  <c:v>806004.4</c:v>
                </c:pt>
                <c:pt idx="20">
                  <c:v>811207.53</c:v>
                </c:pt>
                <c:pt idx="21">
                  <c:v>815988.51</c:v>
                </c:pt>
                <c:pt idx="22">
                  <c:v>820396.69</c:v>
                </c:pt>
                <c:pt idx="23">
                  <c:v>824474.06</c:v>
                </c:pt>
                <c:pt idx="24">
                  <c:v>828256.5</c:v>
                </c:pt>
                <c:pt idx="25">
                  <c:v>831774.89</c:v>
                </c:pt>
              </c:numCache>
            </c:numRef>
          </c:yVal>
        </c:ser>
        <c:axId val="356266752"/>
        <c:axId val="356269056"/>
      </c:scatterChart>
      <c:valAx>
        <c:axId val="356266752"/>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6875046869141357"/>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6269056"/>
        <c:crossesAt val="165448.76"/>
        <c:crossBetween val="midCat"/>
      </c:valAx>
      <c:valAx>
        <c:axId val="356269056"/>
        <c:scaling>
          <c:orientation val="minMax"/>
          <c:min val="165448.76"/>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$E$57</a:t>
                </a:r>
              </a:p>
            </c:rich>
          </c:tx>
          <c:layout>
            <c:manualLayout>
              <c:xMode val="edge"/>
              <c:yMode val="edge"/>
              <c:x val="3.5714285714285712E-2"/>
              <c:y val="0.35686398023776489"/>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6266752"/>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3437525544875593"/>
          <c:y val="9.803959114426769E-2"/>
          <c:w val="0.69196503989632729"/>
          <c:h val="0.65490446884370779"/>
        </c:manualLayout>
      </c:layout>
      <c:scatterChart>
        <c:scatterStyle val="lineMarker"/>
        <c:ser>
          <c:idx val="0"/>
          <c:order val="0"/>
          <c:tx>
            <c:strRef>
              <c:f>'Data for 32'!$D$1</c:f>
              <c:strCache>
                <c:ptCount val="1"/>
                <c:pt idx="0">
                  <c:v>Quad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32'!$D$2:$D$27</c:f>
              <c:numCache>
                <c:formatCode>"$"#,##0_);\("$"#,##0\)</c:formatCode>
                <c:ptCount val="26"/>
                <c:pt idx="0">
                  <c:v>-283995.13</c:v>
                </c:pt>
                <c:pt idx="1">
                  <c:v>191548.13</c:v>
                </c:pt>
                <c:pt idx="2">
                  <c:v>521144.6</c:v>
                </c:pt>
                <c:pt idx="3">
                  <c:v>763043.57</c:v>
                </c:pt>
                <c:pt idx="4">
                  <c:v>948136.51</c:v>
                </c:pt>
                <c:pt idx="5">
                  <c:v>1094330.77</c:v>
                </c:pt>
                <c:pt idx="6">
                  <c:v>1212722.6299999999</c:v>
                </c:pt>
                <c:pt idx="7">
                  <c:v>1310554.3899999999</c:v>
                </c:pt>
                <c:pt idx="8">
                  <c:v>1392753.92</c:v>
                </c:pt>
                <c:pt idx="9">
                  <c:v>1462790.76</c:v>
                </c:pt>
                <c:pt idx="10">
                  <c:v>1523178.43</c:v>
                </c:pt>
                <c:pt idx="11">
                  <c:v>1575782.52</c:v>
                </c:pt>
                <c:pt idx="12">
                  <c:v>1622016.78</c:v>
                </c:pt>
                <c:pt idx="13">
                  <c:v>1662972.16</c:v>
                </c:pt>
                <c:pt idx="14">
                  <c:v>1699503.92</c:v>
                </c:pt>
                <c:pt idx="15">
                  <c:v>1732292.02</c:v>
                </c:pt>
                <c:pt idx="16">
                  <c:v>1761883.89</c:v>
                </c:pt>
                <c:pt idx="17">
                  <c:v>1788725.16</c:v>
                </c:pt>
                <c:pt idx="18">
                  <c:v>1813182.3</c:v>
                </c:pt>
                <c:pt idx="19">
                  <c:v>1835559.46</c:v>
                </c:pt>
                <c:pt idx="20">
                  <c:v>1856111.15</c:v>
                </c:pt>
                <c:pt idx="21">
                  <c:v>1875052</c:v>
                </c:pt>
                <c:pt idx="22">
                  <c:v>1892564.25</c:v>
                </c:pt>
                <c:pt idx="23">
                  <c:v>1908803.66</c:v>
                </c:pt>
                <c:pt idx="24">
                  <c:v>1923904.12</c:v>
                </c:pt>
                <c:pt idx="25">
                  <c:v>1937981.4</c:v>
                </c:pt>
              </c:numCache>
            </c:numRef>
          </c:yVal>
        </c:ser>
        <c:axId val="356280192"/>
        <c:axId val="356303232"/>
      </c:scatterChart>
      <c:valAx>
        <c:axId val="356280192"/>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7991118297712781"/>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6303232"/>
        <c:crossesAt val="-283995.13"/>
        <c:crossBetween val="midCat"/>
      </c:valAx>
      <c:valAx>
        <c:axId val="356303232"/>
        <c:scaling>
          <c:orientation val="minMax"/>
          <c:min val="-283995.13"/>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$G$57</a:t>
                </a:r>
              </a:p>
            </c:rich>
          </c:tx>
          <c:layout>
            <c:manualLayout>
              <c:xMode val="edge"/>
              <c:yMode val="edge"/>
              <c:x val="3.5714285714285712E-2"/>
              <c:y val="0.35294241161031342"/>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6280192"/>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330383660870863"/>
          <c:y val="9.803959114426769E-2"/>
          <c:w val="0.68303645873637453"/>
          <c:h val="0.65490446884370779"/>
        </c:manualLayout>
      </c:layout>
      <c:scatterChart>
        <c:scatterStyle val="lineMarker"/>
        <c:ser>
          <c:idx val="0"/>
          <c:order val="0"/>
          <c:tx>
            <c:strRef>
              <c:f>'Data for 32'!$E$1</c:f>
              <c:strCache>
                <c:ptCount val="1"/>
                <c:pt idx="0">
                  <c:v>Q&amp;T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32'!$E$2:$E$27</c:f>
              <c:numCache>
                <c:formatCode>"$"#,##0_);\("$"#,##0\)</c:formatCode>
                <c:ptCount val="26"/>
                <c:pt idx="0">
                  <c:v>-2039209.33</c:v>
                </c:pt>
                <c:pt idx="1">
                  <c:v>-1492353.04</c:v>
                </c:pt>
                <c:pt idx="2">
                  <c:v>-1098463.55</c:v>
                </c:pt>
                <c:pt idx="3">
                  <c:v>-801234.05</c:v>
                </c:pt>
                <c:pt idx="4">
                  <c:v>-568972.75</c:v>
                </c:pt>
                <c:pt idx="5">
                  <c:v>-382477.22</c:v>
                </c:pt>
                <c:pt idx="6">
                  <c:v>-229433.81</c:v>
                </c:pt>
                <c:pt idx="7">
                  <c:v>-101582.72</c:v>
                </c:pt>
                <c:pt idx="8">
                  <c:v>6823.33</c:v>
                </c:pt>
                <c:pt idx="9">
                  <c:v>99906.97</c:v>
                </c:pt>
                <c:pt idx="10">
                  <c:v>180702.34</c:v>
                </c:pt>
                <c:pt idx="11">
                  <c:v>251492.09</c:v>
                </c:pt>
                <c:pt idx="12">
                  <c:v>314026.48</c:v>
                </c:pt>
                <c:pt idx="13">
                  <c:v>369670.03</c:v>
                </c:pt>
                <c:pt idx="14">
                  <c:v>419502.24</c:v>
                </c:pt>
                <c:pt idx="15">
                  <c:v>464388.32</c:v>
                </c:pt>
                <c:pt idx="16">
                  <c:v>505029.86</c:v>
                </c:pt>
                <c:pt idx="17">
                  <c:v>542001.73</c:v>
                </c:pt>
                <c:pt idx="18">
                  <c:v>575779.49</c:v>
                </c:pt>
                <c:pt idx="19">
                  <c:v>606759.92000000004</c:v>
                </c:pt>
                <c:pt idx="20">
                  <c:v>635276.69999999995</c:v>
                </c:pt>
                <c:pt idx="21">
                  <c:v>661612.46</c:v>
                </c:pt>
                <c:pt idx="22">
                  <c:v>686008.2</c:v>
                </c:pt>
                <c:pt idx="23">
                  <c:v>708670.68</c:v>
                </c:pt>
                <c:pt idx="24">
                  <c:v>729778.26</c:v>
                </c:pt>
                <c:pt idx="25">
                  <c:v>749485.68</c:v>
                </c:pt>
              </c:numCache>
            </c:numRef>
          </c:yVal>
        </c:ser>
        <c:axId val="363465728"/>
        <c:axId val="363480576"/>
      </c:scatterChart>
      <c:valAx>
        <c:axId val="363465728"/>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8437546869141385"/>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3480576"/>
        <c:crossesAt val="-2039209.33"/>
        <c:crossBetween val="midCat"/>
      </c:valAx>
      <c:valAx>
        <c:axId val="363480576"/>
        <c:scaling>
          <c:orientation val="minMax"/>
          <c:min val="-2039209.33"/>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$I$57</a:t>
                </a:r>
              </a:p>
            </c:rich>
          </c:tx>
          <c:layout>
            <c:manualLayout>
              <c:xMode val="edge"/>
              <c:yMode val="edge"/>
              <c:x val="3.5714285714285712E-2"/>
              <c:y val="0.36470711749266638"/>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3465728"/>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Arial"/>
                <a:ea typeface="Arial"/>
                <a:cs typeface="Arial"/>
              </a:defRPr>
            </a:pPr>
            <a:r>
              <a:rPr lang="en-US"/>
              <a:t>Time Spent</a:t>
            </a:r>
          </a:p>
        </c:rich>
      </c:tx>
      <c:layout>
        <c:manualLayout>
          <c:xMode val="edge"/>
          <c:yMode val="edge"/>
          <c:x val="0.40356083086053418"/>
          <c:y val="3.90625E-2"/>
        </c:manualLayout>
      </c:layout>
      <c:spPr>
        <a:noFill/>
        <a:ln w="25400">
          <a:noFill/>
        </a:ln>
      </c:spPr>
    </c:title>
    <c:plotArea>
      <c:layout>
        <c:manualLayout>
          <c:layoutTarget val="inner"/>
          <c:xMode val="edge"/>
          <c:yMode val="edge"/>
          <c:x val="0.24925852138950266"/>
          <c:y val="0.2196086841631594"/>
          <c:w val="0.53709276632738079"/>
          <c:h val="0.70980663988449777"/>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1.1623738552936679E-2"/>
                  <c:y val="-5.6150516682752685E-2"/>
                </c:manualLayout>
              </c:layout>
              <c:dLblPos val="bestFit"/>
              <c:showCatName val="1"/>
              <c:showPercent val="1"/>
            </c:dLbl>
            <c:dLbl>
              <c:idx val="1"/>
              <c:layout>
                <c:manualLayout>
                  <c:x val="-3.6112370226718753E-2"/>
                  <c:y val="-5.759827080438483E-2"/>
                </c:manualLayout>
              </c:layout>
              <c:dLblPos val="bestFit"/>
              <c:showCatName val="1"/>
              <c:showPercent val="1"/>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showCatName val="1"/>
            <c:showPercent val="1"/>
            <c:showLeaderLines val="1"/>
          </c:dLbls>
          <c:cat>
            <c:strRef>
              <c:f>'Fig 9.3'!$F$7:$F$9</c:f>
              <c:strCache>
                <c:ptCount val="3"/>
                <c:pt idx="0">
                  <c:v>Queue</c:v>
                </c:pt>
                <c:pt idx="1">
                  <c:v>Lift</c:v>
                </c:pt>
                <c:pt idx="2">
                  <c:v>Mountain</c:v>
                </c:pt>
              </c:strCache>
            </c:strRef>
          </c:cat>
          <c:val>
            <c:numRef>
              <c:f>'Fig 9.3'!$I$7:$I$9</c:f>
              <c:numCache>
                <c:formatCode>0%</c:formatCode>
                <c:ptCount val="3"/>
                <c:pt idx="0">
                  <c:v>0.51963048498845266</c:v>
                </c:pt>
                <c:pt idx="1">
                  <c:v>0.27251732101616627</c:v>
                </c:pt>
                <c:pt idx="2">
                  <c:v>0.20785219399538105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330383660870863"/>
          <c:y val="9.803959114426769E-2"/>
          <c:w val="0.68303645873637453"/>
          <c:h val="0.65490446884370779"/>
        </c:manualLayout>
      </c:layout>
      <c:scatterChart>
        <c:scatterStyle val="lineMarker"/>
        <c:ser>
          <c:idx val="0"/>
          <c:order val="0"/>
          <c:tx>
            <c:strRef>
              <c:f>'Data for 32'!$F$1</c:f>
              <c:strCache>
                <c:ptCount val="1"/>
                <c:pt idx="0">
                  <c:v>QT&amp;S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'Data for 32'!$A$2:$A$27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'Data for 32'!$F$2:$F$27</c:f>
              <c:numCache>
                <c:formatCode>"$"#,##0_);\("$"#,##0\)</c:formatCode>
                <c:ptCount val="26"/>
                <c:pt idx="0">
                  <c:v>-1967165.71</c:v>
                </c:pt>
                <c:pt idx="1">
                  <c:v>-1294062.48</c:v>
                </c:pt>
                <c:pt idx="2">
                  <c:v>-776590.06</c:v>
                </c:pt>
                <c:pt idx="3">
                  <c:v>-366365.81</c:v>
                </c:pt>
                <c:pt idx="4">
                  <c:v>-33178.97</c:v>
                </c:pt>
                <c:pt idx="5">
                  <c:v>242808.41</c:v>
                </c:pt>
                <c:pt idx="6">
                  <c:v>475161.42</c:v>
                </c:pt>
                <c:pt idx="7">
                  <c:v>673470.03</c:v>
                </c:pt>
                <c:pt idx="8">
                  <c:v>844705.8</c:v>
                </c:pt>
                <c:pt idx="9">
                  <c:v>994058.4</c:v>
                </c:pt>
                <c:pt idx="10">
                  <c:v>1125470.75</c:v>
                </c:pt>
                <c:pt idx="11">
                  <c:v>1241992.18</c:v>
                </c:pt>
                <c:pt idx="12">
                  <c:v>1346018.01</c:v>
                </c:pt>
                <c:pt idx="13">
                  <c:v>1439455.97</c:v>
                </c:pt>
                <c:pt idx="14">
                  <c:v>1523844.26</c:v>
                </c:pt>
                <c:pt idx="15">
                  <c:v>1600436.85</c:v>
                </c:pt>
                <c:pt idx="16">
                  <c:v>1670266.31</c:v>
                </c:pt>
                <c:pt idx="17">
                  <c:v>1734190.52</c:v>
                </c:pt>
                <c:pt idx="18">
                  <c:v>1792928.19</c:v>
                </c:pt>
                <c:pt idx="19">
                  <c:v>1847085.92</c:v>
                </c:pt>
                <c:pt idx="20">
                  <c:v>1897179.28</c:v>
                </c:pt>
                <c:pt idx="21">
                  <c:v>1943649.25</c:v>
                </c:pt>
                <c:pt idx="22">
                  <c:v>1986875.25</c:v>
                </c:pt>
                <c:pt idx="23">
                  <c:v>2027185.49</c:v>
                </c:pt>
                <c:pt idx="24">
                  <c:v>2064865.38</c:v>
                </c:pt>
                <c:pt idx="25">
                  <c:v>2100164.23</c:v>
                </c:pt>
              </c:numCache>
            </c:numRef>
          </c:yVal>
        </c:ser>
        <c:axId val="363520384"/>
        <c:axId val="363522688"/>
      </c:scatterChart>
      <c:valAx>
        <c:axId val="363520384"/>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8437546869141385"/>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3522688"/>
        <c:crossesAt val="-1967165.71"/>
        <c:crossBetween val="midCat"/>
      </c:valAx>
      <c:valAx>
        <c:axId val="363522688"/>
        <c:scaling>
          <c:orientation val="minMax"/>
          <c:min val="-1967165.71"/>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$K$57</a:t>
                </a:r>
              </a:p>
            </c:rich>
          </c:tx>
          <c:layout>
            <c:manualLayout>
              <c:xMode val="edge"/>
              <c:yMode val="edge"/>
              <c:x val="3.5714285714285712E-2"/>
              <c:y val="0.35686398023776489"/>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3520384"/>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NPV of Improvement Scenarios</a:t>
            </a:r>
          </a:p>
        </c:rich>
      </c:tx>
      <c:layout>
        <c:manualLayout>
          <c:xMode val="edge"/>
          <c:yMode val="edge"/>
          <c:x val="0.32959326788218835"/>
          <c:y val="3.2183908045977053E-2"/>
        </c:manualLayout>
      </c:layout>
    </c:title>
    <c:plotArea>
      <c:layout>
        <c:manualLayout>
          <c:layoutTarget val="inner"/>
          <c:xMode val="edge"/>
          <c:yMode val="edge"/>
          <c:x val="0.15082397854828533"/>
          <c:y val="0.13594470046082976"/>
          <c:w val="0.70482851647494771"/>
          <c:h val="0.70506912442396308"/>
        </c:manualLayout>
      </c:layout>
      <c:scatterChart>
        <c:scatterStyle val="lineMarker"/>
        <c:ser>
          <c:idx val="0"/>
          <c:order val="0"/>
          <c:tx>
            <c:v>SpeedUp</c:v>
          </c:tx>
          <c:xVal>
            <c:numRef>
              <c:f>'Graph 9.38'!$A$32:$A$46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9.38'!$E$32:$E$46</c:f>
              <c:numCache>
                <c:formatCode>"$"#,##0_);\("$"#,##0\)</c:formatCode>
                <c:ptCount val="15"/>
                <c:pt idx="0">
                  <c:v>-1548430.91</c:v>
                </c:pt>
                <c:pt idx="1">
                  <c:v>-1371467.38</c:v>
                </c:pt>
                <c:pt idx="2">
                  <c:v>-1194503.8500000001</c:v>
                </c:pt>
                <c:pt idx="3">
                  <c:v>-1017540.31</c:v>
                </c:pt>
                <c:pt idx="4">
                  <c:v>-840576.78</c:v>
                </c:pt>
                <c:pt idx="5">
                  <c:v>-663613.25</c:v>
                </c:pt>
                <c:pt idx="6">
                  <c:v>-486649.71</c:v>
                </c:pt>
                <c:pt idx="7">
                  <c:v>-309686.18</c:v>
                </c:pt>
                <c:pt idx="8">
                  <c:v>-132722.65</c:v>
                </c:pt>
                <c:pt idx="9">
                  <c:v>44240.88</c:v>
                </c:pt>
                <c:pt idx="10">
                  <c:v>221204.42</c:v>
                </c:pt>
                <c:pt idx="11">
                  <c:v>398167.95</c:v>
                </c:pt>
                <c:pt idx="12">
                  <c:v>575131.48</c:v>
                </c:pt>
                <c:pt idx="13">
                  <c:v>752095.01</c:v>
                </c:pt>
                <c:pt idx="14">
                  <c:v>929058.55</c:v>
                </c:pt>
              </c:numCache>
            </c:numRef>
          </c:yVal>
        </c:ser>
        <c:ser>
          <c:idx val="1"/>
          <c:order val="1"/>
          <c:tx>
            <c:v>Quad</c:v>
          </c:tx>
          <c:xVal>
            <c:numRef>
              <c:f>'Graph 9.38'!$A$32:$A$46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9.38'!$G$32:$G$46</c:f>
              <c:numCache>
                <c:formatCode>"$"#,##0_);\("$"#,##0\)</c:formatCode>
                <c:ptCount val="15"/>
                <c:pt idx="0">
                  <c:v>-853790.13</c:v>
                </c:pt>
                <c:pt idx="1">
                  <c:v>-625703.80000000005</c:v>
                </c:pt>
                <c:pt idx="2">
                  <c:v>-397617.46</c:v>
                </c:pt>
                <c:pt idx="3">
                  <c:v>-169531.13</c:v>
                </c:pt>
                <c:pt idx="4">
                  <c:v>58555.199999999953</c:v>
                </c:pt>
                <c:pt idx="5">
                  <c:v>286641.53000000003</c:v>
                </c:pt>
                <c:pt idx="6">
                  <c:v>514727.8600000001</c:v>
                </c:pt>
                <c:pt idx="7">
                  <c:v>742814.19</c:v>
                </c:pt>
                <c:pt idx="8">
                  <c:v>970900.52</c:v>
                </c:pt>
                <c:pt idx="9">
                  <c:v>1198986.8500000001</c:v>
                </c:pt>
                <c:pt idx="10">
                  <c:v>1427073.1800000002</c:v>
                </c:pt>
                <c:pt idx="11">
                  <c:v>1655159.5099999998</c:v>
                </c:pt>
                <c:pt idx="12">
                  <c:v>1883245.85</c:v>
                </c:pt>
                <c:pt idx="13">
                  <c:v>2111332.1800000002</c:v>
                </c:pt>
                <c:pt idx="14">
                  <c:v>2339418.5099999998</c:v>
                </c:pt>
              </c:numCache>
            </c:numRef>
          </c:yVal>
        </c:ser>
        <c:ser>
          <c:idx val="2"/>
          <c:order val="2"/>
          <c:tx>
            <c:v>Quad,Trail,Speed</c:v>
          </c:tx>
          <c:xVal>
            <c:numRef>
              <c:f>'Graph 9.38'!$A$32:$A$46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9.38'!$K$32:$K$46</c:f>
              <c:numCache>
                <c:formatCode>"$"#,##0_);\("$"#,##0\)</c:formatCode>
                <c:ptCount val="15"/>
                <c:pt idx="0">
                  <c:v>-1772904.99</c:v>
                </c:pt>
                <c:pt idx="1">
                  <c:v>-1418977.92</c:v>
                </c:pt>
                <c:pt idx="2">
                  <c:v>-1065050.8600000001</c:v>
                </c:pt>
                <c:pt idx="3">
                  <c:v>-711123.79</c:v>
                </c:pt>
                <c:pt idx="4">
                  <c:v>-357196.73</c:v>
                </c:pt>
                <c:pt idx="5">
                  <c:v>-3269.660000000149</c:v>
                </c:pt>
                <c:pt idx="6">
                  <c:v>350657.41000000015</c:v>
                </c:pt>
                <c:pt idx="7">
                  <c:v>704584.4700000002</c:v>
                </c:pt>
                <c:pt idx="8">
                  <c:v>1058511.54</c:v>
                </c:pt>
                <c:pt idx="9">
                  <c:v>1412438.6</c:v>
                </c:pt>
                <c:pt idx="10">
                  <c:v>1766365.67</c:v>
                </c:pt>
                <c:pt idx="11">
                  <c:v>2120292.7300000004</c:v>
                </c:pt>
                <c:pt idx="12">
                  <c:v>2474219.7999999998</c:v>
                </c:pt>
                <c:pt idx="13">
                  <c:v>2828146.8600000003</c:v>
                </c:pt>
                <c:pt idx="14">
                  <c:v>3182073.9299999997</c:v>
                </c:pt>
              </c:numCache>
            </c:numRef>
          </c:yVal>
        </c:ser>
        <c:ser>
          <c:idx val="3"/>
          <c:order val="3"/>
          <c:tx>
            <c:v>Base Case</c:v>
          </c:tx>
          <c:xVal>
            <c:numRef>
              <c:f>'Graph 9.38'!$A$32:$A$46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9.38'!$C$32:$C$46</c:f>
              <c:numCache>
                <c:formatCode>"$"#,##0_);\("$"#,##0\)</c:formatCode>
                <c:ptCount val="15"/>
                <c:pt idx="0">
                  <c:v>-1858117.09</c:v>
                </c:pt>
                <c:pt idx="1">
                  <c:v>-1725394.44</c:v>
                </c:pt>
                <c:pt idx="2">
                  <c:v>-1592671.79</c:v>
                </c:pt>
                <c:pt idx="3">
                  <c:v>-1459949.14</c:v>
                </c:pt>
                <c:pt idx="4">
                  <c:v>-1327226.49</c:v>
                </c:pt>
                <c:pt idx="5">
                  <c:v>-1194503.8500000001</c:v>
                </c:pt>
                <c:pt idx="6">
                  <c:v>-1061781.2</c:v>
                </c:pt>
                <c:pt idx="7">
                  <c:v>-929058.55</c:v>
                </c:pt>
                <c:pt idx="8">
                  <c:v>-796335.9</c:v>
                </c:pt>
                <c:pt idx="9">
                  <c:v>-663613.25</c:v>
                </c:pt>
                <c:pt idx="10">
                  <c:v>-530890.6</c:v>
                </c:pt>
                <c:pt idx="11">
                  <c:v>-398167.95</c:v>
                </c:pt>
                <c:pt idx="12">
                  <c:v>-265445.3</c:v>
                </c:pt>
                <c:pt idx="13">
                  <c:v>-132722.65</c:v>
                </c:pt>
                <c:pt idx="14">
                  <c:v>0</c:v>
                </c:pt>
              </c:numCache>
            </c:numRef>
          </c:yVal>
        </c:ser>
        <c:ser>
          <c:idx val="4"/>
          <c:order val="4"/>
          <c:tx>
            <c:v>Quad, Trail</c:v>
          </c:tx>
          <c:xVal>
            <c:numRef>
              <c:f>'Graph 9.38'!$A$32:$A$46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9.38'!$I$32:$I$46</c:f>
              <c:numCache>
                <c:formatCode>"$"#,##0_);\("$"#,##0\)</c:formatCode>
                <c:ptCount val="15"/>
                <c:pt idx="0">
                  <c:v>-2392277.35</c:v>
                </c:pt>
                <c:pt idx="1">
                  <c:v>-2126832.0499999998</c:v>
                </c:pt>
                <c:pt idx="2">
                  <c:v>-1861386.75</c:v>
                </c:pt>
                <c:pt idx="3">
                  <c:v>-1595941.45</c:v>
                </c:pt>
                <c:pt idx="4">
                  <c:v>-1330496.1499999999</c:v>
                </c:pt>
                <c:pt idx="5">
                  <c:v>-1065050.8600000001</c:v>
                </c:pt>
                <c:pt idx="6">
                  <c:v>-799605.56</c:v>
                </c:pt>
                <c:pt idx="7">
                  <c:v>-534160.26</c:v>
                </c:pt>
                <c:pt idx="8">
                  <c:v>-268714.95999999996</c:v>
                </c:pt>
                <c:pt idx="9">
                  <c:v>-3269.660000000149</c:v>
                </c:pt>
                <c:pt idx="10">
                  <c:v>262175.64000000013</c:v>
                </c:pt>
                <c:pt idx="11">
                  <c:v>527620.93999999994</c:v>
                </c:pt>
                <c:pt idx="12">
                  <c:v>793066.24000000022</c:v>
                </c:pt>
                <c:pt idx="13">
                  <c:v>1058511.54</c:v>
                </c:pt>
                <c:pt idx="14">
                  <c:v>1323956.8399999999</c:v>
                </c:pt>
              </c:numCache>
            </c:numRef>
          </c:yVal>
        </c:ser>
        <c:axId val="365455232"/>
        <c:axId val="365477888"/>
      </c:scatterChart>
      <c:valAx>
        <c:axId val="365455232"/>
        <c:scaling>
          <c:orientation val="minMax"/>
          <c:max val="15"/>
          <c:min val="1"/>
        </c:scaling>
        <c:axPos val="b"/>
        <c:title>
          <c:tx>
            <c:rich>
              <a:bodyPr/>
              <a:lstStyle/>
              <a:p>
                <a:pPr>
                  <a:defRPr sz="2000"/>
                </a:pPr>
                <a:r>
                  <a:rPr lang="en-US" sz="2000"/>
                  <a:t>Target Queue Time (min)</a:t>
                </a:r>
              </a:p>
            </c:rich>
          </c:tx>
          <c:layout>
            <c:manualLayout>
              <c:xMode val="edge"/>
              <c:yMode val="edge"/>
              <c:x val="0.46984572230014032"/>
              <c:y val="0.91474655323257092"/>
            </c:manualLayout>
          </c:layout>
        </c:title>
        <c:numFmt formatCode="General" sourceLinked="1"/>
        <c:minorTickMark val="out"/>
        <c:tickLblPos val="nextTo"/>
        <c:txPr>
          <a:bodyPr rot="0" vert="horz"/>
          <a:lstStyle/>
          <a:p>
            <a:pPr>
              <a:defRPr sz="1200"/>
            </a:pPr>
            <a:endParaRPr lang="en-US"/>
          </a:p>
        </c:txPr>
        <c:crossAx val="365477888"/>
        <c:crossesAt val="-2000000"/>
        <c:crossBetween val="midCat"/>
        <c:majorUnit val="2"/>
        <c:minorUnit val="1"/>
      </c:valAx>
      <c:valAx>
        <c:axId val="365477888"/>
        <c:scaling>
          <c:orientation val="minMax"/>
          <c:max val="3500000"/>
          <c:min val="-2000000"/>
        </c:scaling>
        <c:axPos val="l"/>
        <c:majorGridlines/>
        <c:title>
          <c:tx>
            <c:rich>
              <a:bodyPr/>
              <a:lstStyle/>
              <a:p>
                <a:pPr>
                  <a:defRPr sz="2000"/>
                </a:pPr>
                <a:r>
                  <a:rPr lang="en-US" sz="2000"/>
                  <a:t>NPV</a:t>
                </a:r>
              </a:p>
            </c:rich>
          </c:tx>
          <c:layout>
            <c:manualLayout>
              <c:xMode val="edge"/>
              <c:yMode val="edge"/>
              <c:x val="1.9635343618513344E-2"/>
              <c:y val="0.45161299665128068"/>
            </c:manualLayout>
          </c:layout>
        </c:title>
        <c:numFmt formatCode="&quot;$&quot;#,##0_);\(&quot;$&quot;#,##0\)" sourceLinked="1"/>
        <c:tickLblPos val="nextTo"/>
        <c:txPr>
          <a:bodyPr rot="0" vert="horz"/>
          <a:lstStyle/>
          <a:p>
            <a:pPr>
              <a:defRPr sz="1200"/>
            </a:pPr>
            <a:endParaRPr lang="en-US"/>
          </a:p>
        </c:txPr>
        <c:crossAx val="365455232"/>
        <c:crosses val="autoZero"/>
        <c:crossBetween val="midCat"/>
      </c:valAx>
    </c:plotArea>
    <c:plotVisOnly val="1"/>
    <c:dispBlanksAs val="gap"/>
  </c:chart>
  <c:printSettings>
    <c:headerFooter alignWithMargins="0"/>
    <c:pageMargins b="1" l="0.75000000000000078" r="0.75000000000000078" t="1" header="0.5" footer="0.5"/>
    <c:pageSetup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Max Tickets Sold vs. Queue Time</a:t>
            </a:r>
          </a:p>
        </c:rich>
      </c:tx>
      <c:layout>
        <c:manualLayout>
          <c:xMode val="edge"/>
          <c:yMode val="edge"/>
          <c:x val="0.32117812061711082"/>
          <c:y val="3.1180400890868598E-2"/>
        </c:manualLayout>
      </c:layout>
      <c:spPr>
        <a:noFill/>
        <a:ln w="25400">
          <a:noFill/>
        </a:ln>
      </c:spPr>
    </c:title>
    <c:plotArea>
      <c:layout>
        <c:manualLayout>
          <c:layoutTarget val="inner"/>
          <c:xMode val="edge"/>
          <c:yMode val="edge"/>
          <c:x val="0.14866760168302945"/>
          <c:y val="0.12694877505567928"/>
          <c:w val="0.79242636746143058"/>
          <c:h val="0.71714922048997898"/>
        </c:manualLayout>
      </c:layout>
      <c:scatterChart>
        <c:scatterStyle val="lineMarker"/>
        <c:ser>
          <c:idx val="1"/>
          <c:order val="0"/>
          <c:tx>
            <c:v>Base</c:v>
          </c:tx>
          <c:spPr>
            <a:ln w="12700">
              <a:solidFill>
                <a:srgbClr val="FF00FF"/>
              </a:solidFill>
              <a:prstDash val="solid"/>
            </a:ln>
          </c:spPr>
          <c:marker>
            <c:symbol val="square"/>
            <c:size val="5"/>
            <c:spPr>
              <a:solidFill>
                <a:srgbClr val="FF00FF"/>
              </a:solidFill>
              <a:ln>
                <a:solidFill>
                  <a:srgbClr val="FF00FF"/>
                </a:solidFill>
                <a:prstDash val="solid"/>
              </a:ln>
            </c:spPr>
          </c:marker>
          <c:yVal>
            <c:numRef>
              <c:f>'Graph 9.38'!$B$32:$B$46</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2"/>
          <c:order val="1"/>
          <c:tx>
            <c:v>SpeedUp</c:v>
          </c:tx>
          <c:spPr>
            <a:ln w="12700">
              <a:solidFill>
                <a:srgbClr val="FFFF00"/>
              </a:solidFill>
              <a:prstDash val="solid"/>
            </a:ln>
          </c:spPr>
          <c:marker>
            <c:symbol val="triangle"/>
            <c:size val="5"/>
            <c:spPr>
              <a:solidFill>
                <a:srgbClr val="FFFF00"/>
              </a:solidFill>
              <a:ln>
                <a:solidFill>
                  <a:srgbClr val="FFFF00"/>
                </a:solidFill>
                <a:prstDash val="solid"/>
              </a:ln>
            </c:spPr>
          </c:marker>
          <c:yVal>
            <c:numRef>
              <c:f>'Graph 9.38'!$D$32:$D$46</c:f>
              <c:numCache>
                <c:formatCode>General</c:formatCode>
                <c:ptCount val="15"/>
                <c:pt idx="0">
                  <c:v>260</c:v>
                </c:pt>
                <c:pt idx="1">
                  <c:v>280</c:v>
                </c:pt>
                <c:pt idx="2">
                  <c:v>300</c:v>
                </c:pt>
                <c:pt idx="3">
                  <c:v>320</c:v>
                </c:pt>
                <c:pt idx="4">
                  <c:v>340</c:v>
                </c:pt>
                <c:pt idx="5">
                  <c:v>360</c:v>
                </c:pt>
                <c:pt idx="6">
                  <c:v>380</c:v>
                </c:pt>
                <c:pt idx="7">
                  <c:v>400</c:v>
                </c:pt>
                <c:pt idx="8">
                  <c:v>420</c:v>
                </c:pt>
                <c:pt idx="9">
                  <c:v>440</c:v>
                </c:pt>
                <c:pt idx="10">
                  <c:v>460</c:v>
                </c:pt>
                <c:pt idx="11">
                  <c:v>480</c:v>
                </c:pt>
                <c:pt idx="12">
                  <c:v>500</c:v>
                </c:pt>
                <c:pt idx="13">
                  <c:v>520</c:v>
                </c:pt>
                <c:pt idx="14">
                  <c:v>540</c:v>
                </c:pt>
              </c:numCache>
            </c:numRef>
          </c:yVal>
        </c:ser>
        <c:ser>
          <c:idx val="3"/>
          <c:order val="2"/>
          <c:tx>
            <c:v>Quad</c:v>
          </c:tx>
          <c:spPr>
            <a:ln w="12700">
              <a:solidFill>
                <a:srgbClr val="00FFFF"/>
              </a:solidFill>
              <a:prstDash val="solid"/>
            </a:ln>
          </c:spPr>
          <c:marker>
            <c:symbol val="x"/>
            <c:size val="5"/>
            <c:spPr>
              <a:noFill/>
              <a:ln>
                <a:solidFill>
                  <a:srgbClr val="00FFFF"/>
                </a:solidFill>
                <a:prstDash val="solid"/>
              </a:ln>
            </c:spPr>
          </c:marker>
          <c:yVal>
            <c:numRef>
              <c:f>'Graph 9.38'!$F$32:$F$46</c:f>
              <c:numCache>
                <c:formatCode>0</c:formatCode>
                <c:ptCount val="15"/>
                <c:pt idx="0">
                  <c:v>420.4444444444444</c:v>
                </c:pt>
                <c:pt idx="1">
                  <c:v>446.22222222222223</c:v>
                </c:pt>
                <c:pt idx="2">
                  <c:v>472</c:v>
                </c:pt>
                <c:pt idx="3">
                  <c:v>497.77777777777777</c:v>
                </c:pt>
                <c:pt idx="4">
                  <c:v>523.55555555555554</c:v>
                </c:pt>
                <c:pt idx="5">
                  <c:v>549.33333333333326</c:v>
                </c:pt>
                <c:pt idx="6">
                  <c:v>575.11111111111109</c:v>
                </c:pt>
                <c:pt idx="7">
                  <c:v>600.88888888888891</c:v>
                </c:pt>
                <c:pt idx="8">
                  <c:v>626.66666666666663</c:v>
                </c:pt>
                <c:pt idx="9">
                  <c:v>652.44444444444446</c:v>
                </c:pt>
                <c:pt idx="10">
                  <c:v>678.22222222222217</c:v>
                </c:pt>
                <c:pt idx="11">
                  <c:v>704</c:v>
                </c:pt>
                <c:pt idx="12">
                  <c:v>729.77777777777783</c:v>
                </c:pt>
                <c:pt idx="13">
                  <c:v>755.55555555555554</c:v>
                </c:pt>
                <c:pt idx="14">
                  <c:v>781.33333333333326</c:v>
                </c:pt>
              </c:numCache>
            </c:numRef>
          </c:yVal>
        </c:ser>
        <c:ser>
          <c:idx val="4"/>
          <c:order val="3"/>
          <c:tx>
            <c:v>Quad&amp;Trail</c:v>
          </c:tx>
          <c:spPr>
            <a:ln w="12700">
              <a:solidFill>
                <a:srgbClr val="800080"/>
              </a:solidFill>
              <a:prstDash val="solid"/>
            </a:ln>
          </c:spPr>
          <c:marker>
            <c:symbol val="star"/>
            <c:size val="5"/>
            <c:spPr>
              <a:noFill/>
              <a:ln>
                <a:solidFill>
                  <a:srgbClr val="800080"/>
                </a:solidFill>
                <a:prstDash val="solid"/>
              </a:ln>
            </c:spPr>
          </c:marker>
          <c:yVal>
            <c:numRef>
              <c:f>'Graph 9.38'!$H$32:$H$46</c:f>
              <c:numCache>
                <c:formatCode>General</c:formatCode>
                <c:ptCount val="15"/>
                <c:pt idx="0">
                  <c:v>450</c:v>
                </c:pt>
                <c:pt idx="1">
                  <c:v>480</c:v>
                </c:pt>
                <c:pt idx="2">
                  <c:v>510</c:v>
                </c:pt>
                <c:pt idx="3">
                  <c:v>540</c:v>
                </c:pt>
                <c:pt idx="4">
                  <c:v>570</c:v>
                </c:pt>
                <c:pt idx="5">
                  <c:v>600</c:v>
                </c:pt>
                <c:pt idx="6">
                  <c:v>630</c:v>
                </c:pt>
                <c:pt idx="7">
                  <c:v>660</c:v>
                </c:pt>
                <c:pt idx="8">
                  <c:v>690</c:v>
                </c:pt>
                <c:pt idx="9">
                  <c:v>720</c:v>
                </c:pt>
                <c:pt idx="10">
                  <c:v>750</c:v>
                </c:pt>
                <c:pt idx="11">
                  <c:v>780</c:v>
                </c:pt>
                <c:pt idx="12">
                  <c:v>810</c:v>
                </c:pt>
                <c:pt idx="13">
                  <c:v>840</c:v>
                </c:pt>
                <c:pt idx="14">
                  <c:v>870</c:v>
                </c:pt>
              </c:numCache>
            </c:numRef>
          </c:yVal>
        </c:ser>
        <c:ser>
          <c:idx val="5"/>
          <c:order val="4"/>
          <c:tx>
            <c:v>QuadTrailSpeed</c:v>
          </c:tx>
          <c:spPr>
            <a:ln w="12700">
              <a:solidFill>
                <a:srgbClr val="800000"/>
              </a:solidFill>
              <a:prstDash val="solid"/>
            </a:ln>
          </c:spPr>
          <c:marker>
            <c:symbol val="circle"/>
            <c:size val="5"/>
            <c:spPr>
              <a:solidFill>
                <a:srgbClr val="800000"/>
              </a:solidFill>
              <a:ln>
                <a:solidFill>
                  <a:srgbClr val="800000"/>
                </a:solidFill>
                <a:prstDash val="solid"/>
              </a:ln>
            </c:spPr>
          </c:marker>
          <c:yVal>
            <c:numRef>
              <c:f>'Graph 9.38'!$J$32:$J$46</c:f>
              <c:numCache>
                <c:formatCode>General</c:formatCode>
                <c:ptCount val="15"/>
                <c:pt idx="0">
                  <c:v>520</c:v>
                </c:pt>
                <c:pt idx="1">
                  <c:v>560</c:v>
                </c:pt>
                <c:pt idx="2">
                  <c:v>600</c:v>
                </c:pt>
                <c:pt idx="3">
                  <c:v>640</c:v>
                </c:pt>
                <c:pt idx="4">
                  <c:v>680</c:v>
                </c:pt>
                <c:pt idx="5">
                  <c:v>720</c:v>
                </c:pt>
                <c:pt idx="6">
                  <c:v>760</c:v>
                </c:pt>
                <c:pt idx="7">
                  <c:v>800</c:v>
                </c:pt>
                <c:pt idx="8">
                  <c:v>840</c:v>
                </c:pt>
                <c:pt idx="9">
                  <c:v>880</c:v>
                </c:pt>
                <c:pt idx="10">
                  <c:v>920</c:v>
                </c:pt>
                <c:pt idx="11">
                  <c:v>960</c:v>
                </c:pt>
                <c:pt idx="12">
                  <c:v>1000</c:v>
                </c:pt>
                <c:pt idx="13">
                  <c:v>1040</c:v>
                </c:pt>
                <c:pt idx="14">
                  <c:v>1080</c:v>
                </c:pt>
              </c:numCache>
            </c:numRef>
          </c:yVal>
        </c:ser>
        <c:axId val="365521152"/>
        <c:axId val="365556480"/>
      </c:scatterChart>
      <c:valAx>
        <c:axId val="365521152"/>
        <c:scaling>
          <c:orientation val="minMax"/>
          <c:max val="15"/>
          <c:min val="1"/>
        </c:scaling>
        <c:axPos val="b"/>
        <c:title>
          <c:tx>
            <c:rich>
              <a:bodyPr/>
              <a:lstStyle/>
              <a:p>
                <a:pPr>
                  <a:defRPr sz="1075" b="1" i="0" u="none" strike="noStrike" baseline="0">
                    <a:solidFill>
                      <a:srgbClr val="000000"/>
                    </a:solidFill>
                    <a:latin typeface="Arial"/>
                    <a:ea typeface="Arial"/>
                    <a:cs typeface="Arial"/>
                  </a:defRPr>
                </a:pPr>
                <a:r>
                  <a:rPr lang="en-US"/>
                  <a:t>Queue Time (min.)</a:t>
                </a:r>
              </a:p>
            </c:rich>
          </c:tx>
          <c:layout>
            <c:manualLayout>
              <c:xMode val="edge"/>
              <c:yMode val="edge"/>
              <c:x val="0.45301542776998632"/>
              <c:y val="0.915367512394283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5556480"/>
        <c:crosses val="autoZero"/>
        <c:crossBetween val="midCat"/>
      </c:valAx>
      <c:valAx>
        <c:axId val="365556480"/>
        <c:scaling>
          <c:orientation val="minMax"/>
          <c:max val="1200"/>
          <c:min val="200"/>
        </c:scaling>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Tickets</a:t>
                </a:r>
              </a:p>
            </c:rich>
          </c:tx>
          <c:layout>
            <c:manualLayout>
              <c:xMode val="edge"/>
              <c:yMode val="edge"/>
              <c:x val="5.3295932678821892E-2"/>
              <c:y val="0.4253897929425495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5521152"/>
        <c:crosses val="autoZero"/>
        <c:crossBetween val="midCat"/>
      </c:valAx>
      <c:spPr>
        <a:solidFill>
          <a:srgbClr val="C0C0C0"/>
        </a:solidFill>
        <a:ln w="12700">
          <a:solidFill>
            <a:srgbClr val="808080"/>
          </a:solidFill>
          <a:prstDash val="solid"/>
        </a:ln>
      </c:spPr>
    </c:plotArea>
    <c:legend>
      <c:legendPos val="r"/>
      <c:layout>
        <c:manualLayout>
          <c:xMode val="edge"/>
          <c:yMode val="edge"/>
          <c:x val="0.13604488078541399"/>
          <c:y val="0.13140320793234195"/>
          <c:w val="0.38849929873772798"/>
          <c:h val="0.16035625546806651"/>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Tickets vs. Queue Time</a:t>
            </a:r>
          </a:p>
        </c:rich>
      </c:tx>
      <c:layout>
        <c:manualLayout>
          <c:xMode val="edge"/>
          <c:yMode val="edge"/>
          <c:x val="0.38681639023679304"/>
          <c:y val="3.0042949934354402E-2"/>
        </c:manualLayout>
      </c:layout>
      <c:spPr>
        <a:noFill/>
        <a:ln w="25400">
          <a:noFill/>
        </a:ln>
      </c:spPr>
    </c:title>
    <c:plotArea>
      <c:layout>
        <c:manualLayout>
          <c:layoutTarget val="inner"/>
          <c:xMode val="edge"/>
          <c:yMode val="edge"/>
          <c:x val="0.14630882072463608"/>
          <c:y val="0.13763469765351469"/>
          <c:w val="0.79463139329343702"/>
          <c:h val="0.7139799940776087"/>
        </c:manualLayout>
      </c:layout>
      <c:scatterChart>
        <c:scatterStyle val="lineMarker"/>
        <c:ser>
          <c:idx val="1"/>
          <c:order val="0"/>
          <c:tx>
            <c:v>Base</c:v>
          </c:tx>
          <c:spPr>
            <a:ln w="12700">
              <a:solidFill>
                <a:srgbClr val="003366"/>
              </a:solidFill>
              <a:prstDash val="solid"/>
            </a:ln>
          </c:spPr>
          <c:marker>
            <c:symbol val="square"/>
            <c:size val="5"/>
            <c:spPr>
              <a:solidFill>
                <a:srgbClr val="000080"/>
              </a:solidFill>
              <a:ln>
                <a:solidFill>
                  <a:srgbClr val="003366"/>
                </a:solidFill>
                <a:prstDash val="solid"/>
              </a:ln>
            </c:spPr>
          </c:marker>
          <c:yVal>
            <c:numRef>
              <c:f>'Graph 9.38'!$B$32:$B$46</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2"/>
          <c:order val="1"/>
          <c:tx>
            <c:v>SpeedUp</c:v>
          </c:tx>
          <c:spPr>
            <a:ln w="12700">
              <a:solidFill>
                <a:srgbClr val="FF00FF"/>
              </a:solidFill>
              <a:prstDash val="solid"/>
            </a:ln>
          </c:spPr>
          <c:marker>
            <c:symbol val="triangle"/>
            <c:size val="5"/>
            <c:spPr>
              <a:solidFill>
                <a:srgbClr val="FF00FF"/>
              </a:solidFill>
              <a:ln>
                <a:solidFill>
                  <a:srgbClr val="FF00FF"/>
                </a:solidFill>
                <a:prstDash val="solid"/>
              </a:ln>
            </c:spPr>
          </c:marker>
          <c:yVal>
            <c:numRef>
              <c:f>'Graph 9.38'!$D$32:$D$46</c:f>
              <c:numCache>
                <c:formatCode>General</c:formatCode>
                <c:ptCount val="15"/>
                <c:pt idx="0">
                  <c:v>260</c:v>
                </c:pt>
                <c:pt idx="1">
                  <c:v>280</c:v>
                </c:pt>
                <c:pt idx="2">
                  <c:v>300</c:v>
                </c:pt>
                <c:pt idx="3">
                  <c:v>320</c:v>
                </c:pt>
                <c:pt idx="4">
                  <c:v>340</c:v>
                </c:pt>
                <c:pt idx="5">
                  <c:v>360</c:v>
                </c:pt>
                <c:pt idx="6">
                  <c:v>380</c:v>
                </c:pt>
                <c:pt idx="7">
                  <c:v>400</c:v>
                </c:pt>
                <c:pt idx="8">
                  <c:v>420</c:v>
                </c:pt>
                <c:pt idx="9">
                  <c:v>440</c:v>
                </c:pt>
                <c:pt idx="10">
                  <c:v>460</c:v>
                </c:pt>
                <c:pt idx="11">
                  <c:v>480</c:v>
                </c:pt>
                <c:pt idx="12">
                  <c:v>500</c:v>
                </c:pt>
                <c:pt idx="13">
                  <c:v>520</c:v>
                </c:pt>
                <c:pt idx="14">
                  <c:v>540</c:v>
                </c:pt>
              </c:numCache>
            </c:numRef>
          </c:yVal>
        </c:ser>
        <c:ser>
          <c:idx val="3"/>
          <c:order val="2"/>
          <c:tx>
            <c:v>Quad</c:v>
          </c:tx>
          <c:spPr>
            <a:ln w="12700">
              <a:solidFill>
                <a:srgbClr val="008000"/>
              </a:solidFill>
              <a:prstDash val="solid"/>
            </a:ln>
          </c:spPr>
          <c:marker>
            <c:symbol val="circle"/>
            <c:size val="4"/>
            <c:spPr>
              <a:solidFill>
                <a:srgbClr val="008000"/>
              </a:solidFill>
              <a:ln>
                <a:solidFill>
                  <a:srgbClr val="008000"/>
                </a:solidFill>
                <a:prstDash val="solid"/>
              </a:ln>
            </c:spPr>
          </c:marker>
          <c:yVal>
            <c:numRef>
              <c:f>'Graph 9.38'!$F$32:$F$46</c:f>
              <c:numCache>
                <c:formatCode>0</c:formatCode>
                <c:ptCount val="15"/>
                <c:pt idx="0">
                  <c:v>420.4444444444444</c:v>
                </c:pt>
                <c:pt idx="1">
                  <c:v>446.22222222222223</c:v>
                </c:pt>
                <c:pt idx="2">
                  <c:v>472</c:v>
                </c:pt>
                <c:pt idx="3">
                  <c:v>497.77777777777777</c:v>
                </c:pt>
                <c:pt idx="4">
                  <c:v>523.55555555555554</c:v>
                </c:pt>
                <c:pt idx="5">
                  <c:v>549.33333333333326</c:v>
                </c:pt>
                <c:pt idx="6">
                  <c:v>575.11111111111109</c:v>
                </c:pt>
                <c:pt idx="7">
                  <c:v>600.88888888888891</c:v>
                </c:pt>
                <c:pt idx="8">
                  <c:v>626.66666666666663</c:v>
                </c:pt>
                <c:pt idx="9">
                  <c:v>652.44444444444446</c:v>
                </c:pt>
                <c:pt idx="10">
                  <c:v>678.22222222222217</c:v>
                </c:pt>
                <c:pt idx="11">
                  <c:v>704</c:v>
                </c:pt>
                <c:pt idx="12">
                  <c:v>729.77777777777783</c:v>
                </c:pt>
                <c:pt idx="13">
                  <c:v>755.55555555555554</c:v>
                </c:pt>
                <c:pt idx="14">
                  <c:v>781.33333333333326</c:v>
                </c:pt>
              </c:numCache>
            </c:numRef>
          </c:yVal>
        </c:ser>
        <c:ser>
          <c:idx val="4"/>
          <c:order val="3"/>
          <c:tx>
            <c:v>Quad&amp;Trail</c:v>
          </c:tx>
          <c:spPr>
            <a:ln w="12700">
              <a:solidFill>
                <a:srgbClr val="0000FF"/>
              </a:solidFill>
              <a:prstDash val="solid"/>
            </a:ln>
          </c:spPr>
          <c:marker>
            <c:symbol val="star"/>
            <c:size val="4"/>
            <c:spPr>
              <a:solidFill>
                <a:srgbClr val="3366FF"/>
              </a:solidFill>
              <a:ln>
                <a:solidFill>
                  <a:srgbClr val="3366FF"/>
                </a:solidFill>
                <a:prstDash val="solid"/>
              </a:ln>
            </c:spPr>
          </c:marker>
          <c:yVal>
            <c:numRef>
              <c:f>'Graph 9.38'!$H$32:$H$46</c:f>
              <c:numCache>
                <c:formatCode>General</c:formatCode>
                <c:ptCount val="15"/>
                <c:pt idx="0">
                  <c:v>450</c:v>
                </c:pt>
                <c:pt idx="1">
                  <c:v>480</c:v>
                </c:pt>
                <c:pt idx="2">
                  <c:v>510</c:v>
                </c:pt>
                <c:pt idx="3">
                  <c:v>540</c:v>
                </c:pt>
                <c:pt idx="4">
                  <c:v>570</c:v>
                </c:pt>
                <c:pt idx="5">
                  <c:v>600</c:v>
                </c:pt>
                <c:pt idx="6">
                  <c:v>630</c:v>
                </c:pt>
                <c:pt idx="7">
                  <c:v>660</c:v>
                </c:pt>
                <c:pt idx="8">
                  <c:v>690</c:v>
                </c:pt>
                <c:pt idx="9">
                  <c:v>720</c:v>
                </c:pt>
                <c:pt idx="10">
                  <c:v>750</c:v>
                </c:pt>
                <c:pt idx="11">
                  <c:v>780</c:v>
                </c:pt>
                <c:pt idx="12">
                  <c:v>810</c:v>
                </c:pt>
                <c:pt idx="13">
                  <c:v>840</c:v>
                </c:pt>
                <c:pt idx="14">
                  <c:v>870</c:v>
                </c:pt>
              </c:numCache>
            </c:numRef>
          </c:yVal>
        </c:ser>
        <c:ser>
          <c:idx val="5"/>
          <c:order val="4"/>
          <c:tx>
            <c:v>QuadTrailSpeed</c:v>
          </c:tx>
          <c:spPr>
            <a:ln w="12700">
              <a:solidFill>
                <a:srgbClr val="800080"/>
              </a:solidFill>
              <a:prstDash val="solid"/>
            </a:ln>
          </c:spPr>
          <c:marker>
            <c:symbol val="circle"/>
            <c:size val="5"/>
            <c:spPr>
              <a:solidFill>
                <a:srgbClr val="993366"/>
              </a:solidFill>
              <a:ln>
                <a:solidFill>
                  <a:srgbClr val="800080"/>
                </a:solidFill>
                <a:prstDash val="solid"/>
              </a:ln>
            </c:spPr>
          </c:marker>
          <c:yVal>
            <c:numRef>
              <c:f>'Graph 9.38'!$J$32:$J$46</c:f>
              <c:numCache>
                <c:formatCode>General</c:formatCode>
                <c:ptCount val="15"/>
                <c:pt idx="0">
                  <c:v>520</c:v>
                </c:pt>
                <c:pt idx="1">
                  <c:v>560</c:v>
                </c:pt>
                <c:pt idx="2">
                  <c:v>600</c:v>
                </c:pt>
                <c:pt idx="3">
                  <c:v>640</c:v>
                </c:pt>
                <c:pt idx="4">
                  <c:v>680</c:v>
                </c:pt>
                <c:pt idx="5">
                  <c:v>720</c:v>
                </c:pt>
                <c:pt idx="6">
                  <c:v>760</c:v>
                </c:pt>
                <c:pt idx="7">
                  <c:v>800</c:v>
                </c:pt>
                <c:pt idx="8">
                  <c:v>840</c:v>
                </c:pt>
                <c:pt idx="9">
                  <c:v>880</c:v>
                </c:pt>
                <c:pt idx="10">
                  <c:v>920</c:v>
                </c:pt>
                <c:pt idx="11">
                  <c:v>960</c:v>
                </c:pt>
                <c:pt idx="12">
                  <c:v>1000</c:v>
                </c:pt>
                <c:pt idx="13">
                  <c:v>1040</c:v>
                </c:pt>
                <c:pt idx="14">
                  <c:v>1080</c:v>
                </c:pt>
              </c:numCache>
            </c:numRef>
          </c:yVal>
        </c:ser>
        <c:ser>
          <c:idx val="0"/>
          <c:order val="5"/>
          <c:tx>
            <c:v>Demand</c:v>
          </c:tx>
          <c:spPr>
            <a:ln w="25400">
              <a:solidFill>
                <a:srgbClr val="00FF00"/>
              </a:solidFill>
              <a:prstDash val="solid"/>
            </a:ln>
          </c:spPr>
          <c:marker>
            <c:symbol val="none"/>
          </c:marker>
          <c:xVal>
            <c:numRef>
              <c:f>'Graph 9.38'!$A$32:$A$46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9.38'!$L$32:$L$46</c:f>
              <c:numCache>
                <c:formatCode>_(* #,##0_);_(* \(#,##0\);_(* "-"??_);_(@_)</c:formatCode>
                <c:ptCount val="15"/>
                <c:pt idx="0">
                  <c:v>841</c:v>
                </c:pt>
                <c:pt idx="1">
                  <c:v>812</c:v>
                </c:pt>
                <c:pt idx="2">
                  <c:v>783</c:v>
                </c:pt>
                <c:pt idx="3">
                  <c:v>754</c:v>
                </c:pt>
                <c:pt idx="4">
                  <c:v>725</c:v>
                </c:pt>
                <c:pt idx="5">
                  <c:v>696</c:v>
                </c:pt>
                <c:pt idx="6">
                  <c:v>667</c:v>
                </c:pt>
                <c:pt idx="7">
                  <c:v>638</c:v>
                </c:pt>
                <c:pt idx="8">
                  <c:v>609</c:v>
                </c:pt>
                <c:pt idx="9">
                  <c:v>580</c:v>
                </c:pt>
                <c:pt idx="10">
                  <c:v>551</c:v>
                </c:pt>
                <c:pt idx="11">
                  <c:v>522</c:v>
                </c:pt>
                <c:pt idx="12">
                  <c:v>493</c:v>
                </c:pt>
                <c:pt idx="13">
                  <c:v>464</c:v>
                </c:pt>
                <c:pt idx="14">
                  <c:v>435</c:v>
                </c:pt>
              </c:numCache>
            </c:numRef>
          </c:yVal>
        </c:ser>
        <c:axId val="365417216"/>
        <c:axId val="365419136"/>
      </c:scatterChart>
      <c:valAx>
        <c:axId val="365417216"/>
        <c:scaling>
          <c:orientation val="minMax"/>
          <c:max val="15"/>
          <c:min val="1"/>
        </c:scaling>
        <c:axPos val="b"/>
        <c:title>
          <c:tx>
            <c:rich>
              <a:bodyPr/>
              <a:lstStyle/>
              <a:p>
                <a:pPr>
                  <a:defRPr sz="1050" b="1" i="0" u="none" strike="noStrike" baseline="0">
                    <a:solidFill>
                      <a:srgbClr val="000000"/>
                    </a:solidFill>
                    <a:latin typeface="Arial"/>
                    <a:ea typeface="Arial"/>
                    <a:cs typeface="Arial"/>
                  </a:defRPr>
                </a:pPr>
                <a:r>
                  <a:rPr lang="en-US"/>
                  <a:t>Queue Time (min.)</a:t>
                </a:r>
              </a:p>
            </c:rich>
          </c:tx>
          <c:layout>
            <c:manualLayout>
              <c:xMode val="edge"/>
              <c:yMode val="edge"/>
              <c:x val="0.45637612234958846"/>
              <c:y val="0.9204321395309448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65419136"/>
        <c:crosses val="autoZero"/>
        <c:crossBetween val="midCat"/>
      </c:valAx>
      <c:valAx>
        <c:axId val="365419136"/>
        <c:scaling>
          <c:orientation val="minMax"/>
          <c:max val="1200"/>
          <c:min val="200"/>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Tickets</a:t>
                </a:r>
              </a:p>
            </c:rich>
          </c:tx>
          <c:layout>
            <c:manualLayout>
              <c:xMode val="edge"/>
              <c:yMode val="edge"/>
              <c:x val="5.771820241025289E-2"/>
              <c:y val="0.4451621934354979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65417216"/>
        <c:crosses val="autoZero"/>
        <c:crossBetween val="midCat"/>
      </c:valAx>
      <c:spPr>
        <a:noFill/>
        <a:ln w="12700">
          <a:solidFill>
            <a:srgbClr val="808080"/>
          </a:solidFill>
          <a:prstDash val="solid"/>
        </a:ln>
      </c:spPr>
    </c:plotArea>
    <c:legend>
      <c:legendPos val="r"/>
      <c:layout>
        <c:manualLayout>
          <c:xMode val="edge"/>
          <c:yMode val="edge"/>
          <c:x val="0.12751682502949896"/>
          <c:y val="0.1225808709395198"/>
          <c:w val="0.37181226568347769"/>
          <c:h val="0.15483893545564884"/>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205804749340393"/>
          <c:y val="0.10244988864142535"/>
          <c:w val="0.7691292875989455"/>
          <c:h val="0.74164810690423233"/>
        </c:manualLayout>
      </c:layout>
      <c:scatterChart>
        <c:scatterStyle val="lineMarker"/>
        <c:ser>
          <c:idx val="0"/>
          <c:order val="0"/>
          <c:tx>
            <c:v>Base</c:v>
          </c:tx>
          <c:spPr>
            <a:ln w="25400">
              <a:solidFill>
                <a:srgbClr val="000080"/>
              </a:solidFill>
              <a:prstDash val="solid"/>
            </a:ln>
          </c:spPr>
          <c:marker>
            <c:symbol val="none"/>
          </c:marker>
          <c:xVal>
            <c:numRef>
              <c:f>'Graph 9.38'!$B$140:$B$141</c:f>
              <c:numCache>
                <c:formatCode>0.0</c:formatCode>
                <c:ptCount val="2"/>
                <c:pt idx="0" formatCode="General">
                  <c:v>0</c:v>
                </c:pt>
                <c:pt idx="1">
                  <c:v>15</c:v>
                </c:pt>
              </c:numCache>
            </c:numRef>
          </c:xVal>
          <c:yVal>
            <c:numRef>
              <c:f>'Graph 9.38'!$C$140:$C$141</c:f>
              <c:numCache>
                <c:formatCode>_("$"* #,##0_);_("$"* \(#,##0\);_("$"* "-"??_);_(@_)</c:formatCode>
                <c:ptCount val="2"/>
                <c:pt idx="0">
                  <c:v>-1990839.7400000002</c:v>
                </c:pt>
                <c:pt idx="1">
                  <c:v>1.0000001871958375E-2</c:v>
                </c:pt>
              </c:numCache>
            </c:numRef>
          </c:yVal>
        </c:ser>
        <c:ser>
          <c:idx val="1"/>
          <c:order val="1"/>
          <c:tx>
            <c:v>SpeedUp</c:v>
          </c:tx>
          <c:spPr>
            <a:ln w="25400">
              <a:solidFill>
                <a:srgbClr val="FF00FF"/>
              </a:solidFill>
              <a:prstDash val="solid"/>
            </a:ln>
          </c:spPr>
          <c:marker>
            <c:symbol val="none"/>
          </c:marker>
          <c:xVal>
            <c:numRef>
              <c:f>'Graph 9.38'!$D$140:$D$141</c:f>
              <c:numCache>
                <c:formatCode>0.0</c:formatCode>
                <c:ptCount val="2"/>
                <c:pt idx="0" formatCode="General">
                  <c:v>0</c:v>
                </c:pt>
                <c:pt idx="1">
                  <c:v>12.857142857142858</c:v>
                </c:pt>
              </c:numCache>
            </c:numRef>
          </c:xVal>
          <c:yVal>
            <c:numRef>
              <c:f>'Graph 9.38'!$E$140:$E$141</c:f>
              <c:numCache>
                <c:formatCode>_("$"* #,##0_);_("$"* \(#,##0\);_("$"* "-"??_);_(@_)</c:formatCode>
                <c:ptCount val="2"/>
                <c:pt idx="0">
                  <c:v>-1725394.44</c:v>
                </c:pt>
                <c:pt idx="1">
                  <c:v>549850.94571428606</c:v>
                </c:pt>
              </c:numCache>
            </c:numRef>
          </c:yVal>
        </c:ser>
        <c:ser>
          <c:idx val="2"/>
          <c:order val="2"/>
          <c:tx>
            <c:v>Quad</c:v>
          </c:tx>
          <c:spPr>
            <a:ln w="25400">
              <a:solidFill>
                <a:srgbClr val="008000"/>
              </a:solidFill>
              <a:prstDash val="solid"/>
            </a:ln>
          </c:spPr>
          <c:marker>
            <c:symbol val="none"/>
          </c:marker>
          <c:xVal>
            <c:numRef>
              <c:f>'Graph 9.38'!$F$140:$F$141</c:f>
              <c:numCache>
                <c:formatCode>0.0</c:formatCode>
                <c:ptCount val="2"/>
                <c:pt idx="0" formatCode="General">
                  <c:v>0</c:v>
                </c:pt>
                <c:pt idx="1">
                  <c:v>8.6774847870182494</c:v>
                </c:pt>
              </c:numCache>
            </c:numRef>
          </c:xVal>
          <c:yVal>
            <c:numRef>
              <c:f>'Graph 9.38'!$G$140:$G$141</c:f>
              <c:numCache>
                <c:formatCode>_("$"* #,##0_);_("$"* \(#,##0\);_("$"* "-"??_);_(@_)</c:formatCode>
                <c:ptCount val="2"/>
                <c:pt idx="0">
                  <c:v>-1081876.46</c:v>
                </c:pt>
                <c:pt idx="1">
                  <c:v>897339.19870182383</c:v>
                </c:pt>
              </c:numCache>
            </c:numRef>
          </c:yVal>
        </c:ser>
        <c:ser>
          <c:idx val="3"/>
          <c:order val="3"/>
          <c:tx>
            <c:v>Quad &amp; Trail</c:v>
          </c:tx>
          <c:spPr>
            <a:ln w="25400">
              <a:solidFill>
                <a:srgbClr val="3366FF"/>
              </a:solidFill>
              <a:prstDash val="solid"/>
            </a:ln>
          </c:spPr>
          <c:marker>
            <c:symbol val="none"/>
          </c:marker>
          <c:xVal>
            <c:numRef>
              <c:f>'Graph 9.38'!$H$140:$H$141</c:f>
              <c:numCache>
                <c:formatCode>0.0</c:formatCode>
                <c:ptCount val="2"/>
                <c:pt idx="0" formatCode="General">
                  <c:v>0</c:v>
                </c:pt>
                <c:pt idx="1">
                  <c:v>7.6271186440677967</c:v>
                </c:pt>
              </c:numCache>
            </c:numRef>
          </c:xVal>
          <c:yVal>
            <c:numRef>
              <c:f>'Graph 9.38'!$I$140:$I$141</c:f>
              <c:numCache>
                <c:formatCode>_("$"* #,##0_);_("$"* \(#,##0\);_("$"* "-"??_);_(@_)</c:formatCode>
                <c:ptCount val="2"/>
                <c:pt idx="0">
                  <c:v>-2657722.6500000004</c:v>
                </c:pt>
                <c:pt idx="1">
                  <c:v>-633139.8533898287</c:v>
                </c:pt>
              </c:numCache>
            </c:numRef>
          </c:yVal>
        </c:ser>
        <c:ser>
          <c:idx val="4"/>
          <c:order val="4"/>
          <c:tx>
            <c:v>QT&amp;S</c:v>
          </c:tx>
          <c:spPr>
            <a:ln w="25400">
              <a:solidFill>
                <a:srgbClr val="800080"/>
              </a:solidFill>
              <a:prstDash val="solid"/>
            </a:ln>
          </c:spPr>
          <c:marker>
            <c:symbol val="none"/>
          </c:marker>
          <c:xVal>
            <c:numRef>
              <c:f>'Graph 9.38'!$J$140:$J$141</c:f>
              <c:numCache>
                <c:formatCode>0.0</c:formatCode>
                <c:ptCount val="2"/>
                <c:pt idx="0" formatCode="General">
                  <c:v>0</c:v>
                </c:pt>
                <c:pt idx="1">
                  <c:v>5.6521739130434785</c:v>
                </c:pt>
              </c:numCache>
            </c:numRef>
          </c:xVal>
          <c:yVal>
            <c:numRef>
              <c:f>'Graph 9.38'!$K$140:$K$141</c:f>
              <c:numCache>
                <c:formatCode>_("$"* #,##0_);_("$"* \(#,##0\);_("$"* "-"??_);_(@_)</c:formatCode>
                <c:ptCount val="2"/>
                <c:pt idx="0">
                  <c:v>-2126832.06</c:v>
                </c:pt>
                <c:pt idx="1">
                  <c:v>-126374.70782608655</c:v>
                </c:pt>
              </c:numCache>
            </c:numRef>
          </c:yVal>
        </c:ser>
        <c:axId val="365660032"/>
        <c:axId val="365666304"/>
      </c:scatterChart>
      <c:valAx>
        <c:axId val="365660032"/>
        <c:scaling>
          <c:orientation val="minMax"/>
          <c:max val="15"/>
          <c:min val="1"/>
        </c:scaling>
        <c:axPos val="b"/>
        <c:title>
          <c:tx>
            <c:rich>
              <a:bodyPr/>
              <a:lstStyle/>
              <a:p>
                <a:pPr>
                  <a:defRPr sz="1025" b="1" i="0" u="none" strike="noStrike" baseline="0">
                    <a:solidFill>
                      <a:srgbClr val="000000"/>
                    </a:solidFill>
                    <a:latin typeface="Arial"/>
                    <a:ea typeface="Arial"/>
                    <a:cs typeface="Arial"/>
                  </a:defRPr>
                </a:pPr>
                <a:r>
                  <a:rPr lang="en-US"/>
                  <a:t>Queue Time</a:t>
                </a:r>
              </a:p>
            </c:rich>
          </c:tx>
          <c:layout>
            <c:manualLayout>
              <c:xMode val="edge"/>
              <c:yMode val="edge"/>
              <c:x val="0.50791557305336832"/>
              <c:y val="0.915367512394283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65666304"/>
        <c:crossesAt val="-2500000"/>
        <c:crossBetween val="midCat"/>
      </c:valAx>
      <c:valAx>
        <c:axId val="365666304"/>
        <c:scaling>
          <c:orientation val="minMax"/>
          <c:max val="1000000"/>
          <c:min val="-2500000"/>
        </c:scaling>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NPV</a:t>
                </a:r>
              </a:p>
            </c:rich>
          </c:tx>
          <c:layout>
            <c:manualLayout>
              <c:xMode val="edge"/>
              <c:yMode val="edge"/>
              <c:x val="1.9788868303226823E-2"/>
              <c:y val="0.43652563429571345"/>
            </c:manualLayout>
          </c:layout>
          <c:spPr>
            <a:noFill/>
            <a:ln w="25400">
              <a:noFill/>
            </a:ln>
          </c:spPr>
        </c:title>
        <c:numFmt formatCode="_(&quot;$&quot;* #,##0_);_(&quot;$&quot;* \(#,##0\);_(&quot;$&quot;* &quot;-&quot;??_);_(@_)"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65660032"/>
        <c:crosses val="autoZero"/>
        <c:crossBetween val="midCat"/>
      </c:valAx>
      <c:spPr>
        <a:noFill/>
        <a:ln w="12700">
          <a:solidFill>
            <a:srgbClr val="808080"/>
          </a:solidFill>
          <a:prstDash val="solid"/>
        </a:ln>
      </c:spPr>
    </c:plotArea>
    <c:legend>
      <c:legendPos val="r"/>
      <c:layout>
        <c:manualLayout>
          <c:xMode val="edge"/>
          <c:yMode val="edge"/>
          <c:x val="0.75197892542843991"/>
          <c:y val="0.54120268299795748"/>
          <c:w val="0.15831133240697876"/>
          <c:h val="0.236080256634587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Tickets vs. Queue Time</a:t>
            </a:r>
          </a:p>
        </c:rich>
      </c:tx>
      <c:layout>
        <c:manualLayout>
          <c:xMode val="edge"/>
          <c:yMode val="edge"/>
          <c:x val="0.38681639023679343"/>
          <c:y val="3.0042949934354402E-2"/>
        </c:manualLayout>
      </c:layout>
    </c:title>
    <c:plotArea>
      <c:layout>
        <c:manualLayout>
          <c:layoutTarget val="inner"/>
          <c:xMode val="edge"/>
          <c:yMode val="edge"/>
          <c:x val="0.12435684384040332"/>
          <c:y val="0.13763466869614202"/>
          <c:w val="0.75976645668388487"/>
          <c:h val="0.7139799940776087"/>
        </c:manualLayout>
      </c:layout>
      <c:scatterChart>
        <c:scatterStyle val="lineMarker"/>
        <c:ser>
          <c:idx val="0"/>
          <c:order val="0"/>
          <c:tx>
            <c:v>Base</c:v>
          </c:tx>
          <c:xVal>
            <c:numRef>
              <c:f>'Graph for 9.40,41'!$A$67:$A$81</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for 9.40,41'!$B$67:$B$81</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1"/>
          <c:order val="1"/>
          <c:tx>
            <c:v>SpeedUp</c:v>
          </c:tx>
          <c:xVal>
            <c:numRef>
              <c:f>'Graph for 9.40,41'!$A$84:$A$96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12.9</c:v>
                </c:pt>
              </c:numCache>
            </c:numRef>
          </c:xVal>
          <c:yVal>
            <c:numRef>
              <c:f>'Graph for 9.40,41'!$B$84:$B$96</c:f>
              <c:numCache>
                <c:formatCode>General</c:formatCode>
                <c:ptCount val="13"/>
                <c:pt idx="0">
                  <c:v>260</c:v>
                </c:pt>
                <c:pt idx="1">
                  <c:v>280</c:v>
                </c:pt>
                <c:pt idx="2">
                  <c:v>300</c:v>
                </c:pt>
                <c:pt idx="3">
                  <c:v>320</c:v>
                </c:pt>
                <c:pt idx="4">
                  <c:v>340</c:v>
                </c:pt>
                <c:pt idx="5">
                  <c:v>360</c:v>
                </c:pt>
                <c:pt idx="6">
                  <c:v>380</c:v>
                </c:pt>
                <c:pt idx="7">
                  <c:v>400</c:v>
                </c:pt>
                <c:pt idx="8">
                  <c:v>420</c:v>
                </c:pt>
                <c:pt idx="9">
                  <c:v>440</c:v>
                </c:pt>
                <c:pt idx="10">
                  <c:v>460</c:v>
                </c:pt>
                <c:pt idx="11">
                  <c:v>480</c:v>
                </c:pt>
                <c:pt idx="12" formatCode="0">
                  <c:v>498</c:v>
                </c:pt>
              </c:numCache>
            </c:numRef>
          </c:yVal>
        </c:ser>
        <c:ser>
          <c:idx val="2"/>
          <c:order val="2"/>
          <c:tx>
            <c:v>Quad</c:v>
          </c:tx>
          <c:xVal>
            <c:numRef>
              <c:f>'Graph for 9.40,41'!$A$99:$A$107</c:f>
              <c:numCache>
                <c:formatCode>General</c:formatCode>
                <c:ptCount val="9"/>
                <c:pt idx="0">
                  <c:v>1</c:v>
                </c:pt>
                <c:pt idx="1">
                  <c:v>2</c:v>
                </c:pt>
                <c:pt idx="2">
                  <c:v>3</c:v>
                </c:pt>
                <c:pt idx="3">
                  <c:v>4</c:v>
                </c:pt>
                <c:pt idx="4">
                  <c:v>5</c:v>
                </c:pt>
                <c:pt idx="5">
                  <c:v>6</c:v>
                </c:pt>
                <c:pt idx="6">
                  <c:v>7</c:v>
                </c:pt>
                <c:pt idx="7">
                  <c:v>8</c:v>
                </c:pt>
                <c:pt idx="8" formatCode="0.0">
                  <c:v>8.6774847870182494</c:v>
                </c:pt>
              </c:numCache>
            </c:numRef>
          </c:xVal>
          <c:yVal>
            <c:numRef>
              <c:f>'Graph for 9.40,41'!$B$99:$B$107</c:f>
              <c:numCache>
                <c:formatCode>0</c:formatCode>
                <c:ptCount val="9"/>
                <c:pt idx="0">
                  <c:v>420.4444444444444</c:v>
                </c:pt>
                <c:pt idx="1">
                  <c:v>446.22222222222223</c:v>
                </c:pt>
                <c:pt idx="2">
                  <c:v>472</c:v>
                </c:pt>
                <c:pt idx="3">
                  <c:v>497.77777777777777</c:v>
                </c:pt>
                <c:pt idx="4">
                  <c:v>523.55555555555554</c:v>
                </c:pt>
                <c:pt idx="5">
                  <c:v>549.33333333333326</c:v>
                </c:pt>
                <c:pt idx="6">
                  <c:v>575.11111111111109</c:v>
                </c:pt>
                <c:pt idx="7">
                  <c:v>600.88888888888891</c:v>
                </c:pt>
                <c:pt idx="8">
                  <c:v>618.35294117647072</c:v>
                </c:pt>
              </c:numCache>
            </c:numRef>
          </c:yVal>
        </c:ser>
        <c:ser>
          <c:idx val="3"/>
          <c:order val="3"/>
          <c:tx>
            <c:v>Quad&amp;Trail</c:v>
          </c:tx>
          <c:xVal>
            <c:numRef>
              <c:f>'Graph for 9.40,41'!$A$110:$A$117</c:f>
              <c:numCache>
                <c:formatCode>General</c:formatCode>
                <c:ptCount val="8"/>
                <c:pt idx="0">
                  <c:v>1</c:v>
                </c:pt>
                <c:pt idx="1">
                  <c:v>2</c:v>
                </c:pt>
                <c:pt idx="2">
                  <c:v>3</c:v>
                </c:pt>
                <c:pt idx="3">
                  <c:v>4</c:v>
                </c:pt>
                <c:pt idx="4">
                  <c:v>5</c:v>
                </c:pt>
                <c:pt idx="5">
                  <c:v>6</c:v>
                </c:pt>
                <c:pt idx="6">
                  <c:v>7</c:v>
                </c:pt>
                <c:pt idx="7" formatCode="0.0">
                  <c:v>7.6271186440677967</c:v>
                </c:pt>
              </c:numCache>
            </c:numRef>
          </c:xVal>
          <c:yVal>
            <c:numRef>
              <c:f>'Graph for 9.40,41'!$B$110:$B$117</c:f>
              <c:numCache>
                <c:formatCode>General</c:formatCode>
                <c:ptCount val="8"/>
                <c:pt idx="0">
                  <c:v>450</c:v>
                </c:pt>
                <c:pt idx="1">
                  <c:v>480</c:v>
                </c:pt>
                <c:pt idx="2">
                  <c:v>510</c:v>
                </c:pt>
                <c:pt idx="3">
                  <c:v>540</c:v>
                </c:pt>
                <c:pt idx="4">
                  <c:v>570</c:v>
                </c:pt>
                <c:pt idx="5">
                  <c:v>600</c:v>
                </c:pt>
                <c:pt idx="6">
                  <c:v>630</c:v>
                </c:pt>
                <c:pt idx="7" formatCode="0">
                  <c:v>648.81355932203394</c:v>
                </c:pt>
              </c:numCache>
            </c:numRef>
          </c:yVal>
        </c:ser>
        <c:ser>
          <c:idx val="4"/>
          <c:order val="4"/>
          <c:tx>
            <c:v>QuadTrailSpeed</c:v>
          </c:tx>
          <c:xVal>
            <c:numRef>
              <c:f>'Graph for 9.40,41'!$A$120:$A$125</c:f>
              <c:numCache>
                <c:formatCode>General</c:formatCode>
                <c:ptCount val="6"/>
                <c:pt idx="0">
                  <c:v>1</c:v>
                </c:pt>
                <c:pt idx="1">
                  <c:v>2</c:v>
                </c:pt>
                <c:pt idx="2">
                  <c:v>3</c:v>
                </c:pt>
                <c:pt idx="3">
                  <c:v>4</c:v>
                </c:pt>
                <c:pt idx="4">
                  <c:v>5</c:v>
                </c:pt>
                <c:pt idx="5" formatCode="0.0">
                  <c:v>5.6521739130434785</c:v>
                </c:pt>
              </c:numCache>
            </c:numRef>
          </c:xVal>
          <c:yVal>
            <c:numRef>
              <c:f>'Graph for 9.40,41'!$B$120:$B$126</c:f>
              <c:numCache>
                <c:formatCode>General</c:formatCode>
                <c:ptCount val="7"/>
                <c:pt idx="0">
                  <c:v>520</c:v>
                </c:pt>
                <c:pt idx="1">
                  <c:v>560</c:v>
                </c:pt>
                <c:pt idx="2">
                  <c:v>600</c:v>
                </c:pt>
                <c:pt idx="3">
                  <c:v>640</c:v>
                </c:pt>
                <c:pt idx="4">
                  <c:v>680</c:v>
                </c:pt>
                <c:pt idx="5" formatCode="0">
                  <c:v>706.08695652173913</c:v>
                </c:pt>
              </c:numCache>
            </c:numRef>
          </c:yVal>
        </c:ser>
        <c:ser>
          <c:idx val="5"/>
          <c:order val="5"/>
          <c:tx>
            <c:v>Demand</c:v>
          </c:tx>
          <c:spPr>
            <a:ln w="34925">
              <a:solidFill>
                <a:schemeClr val="tx1"/>
              </a:solidFill>
            </a:ln>
          </c:spPr>
          <c:marker>
            <c:symbol val="none"/>
          </c:marker>
          <c:xVal>
            <c:numRef>
              <c:f>'Graph for 9.40,41'!$A$32:$A$46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'Graph for 9.40,41'!$L$32:$L$46</c:f>
              <c:numCache>
                <c:formatCode>_(* #,##0_);_(* \(#,##0\);_(* "-"??_);_(@_)</c:formatCode>
                <c:ptCount val="15"/>
                <c:pt idx="0">
                  <c:v>841</c:v>
                </c:pt>
                <c:pt idx="1">
                  <c:v>812</c:v>
                </c:pt>
                <c:pt idx="2">
                  <c:v>783</c:v>
                </c:pt>
                <c:pt idx="3">
                  <c:v>754</c:v>
                </c:pt>
                <c:pt idx="4">
                  <c:v>725</c:v>
                </c:pt>
                <c:pt idx="5">
                  <c:v>696</c:v>
                </c:pt>
                <c:pt idx="6">
                  <c:v>667</c:v>
                </c:pt>
                <c:pt idx="7">
                  <c:v>638</c:v>
                </c:pt>
                <c:pt idx="8">
                  <c:v>609</c:v>
                </c:pt>
                <c:pt idx="9">
                  <c:v>580</c:v>
                </c:pt>
                <c:pt idx="10">
                  <c:v>551</c:v>
                </c:pt>
                <c:pt idx="11">
                  <c:v>522</c:v>
                </c:pt>
                <c:pt idx="12">
                  <c:v>493</c:v>
                </c:pt>
                <c:pt idx="13">
                  <c:v>464</c:v>
                </c:pt>
                <c:pt idx="14">
                  <c:v>435</c:v>
                </c:pt>
              </c:numCache>
            </c:numRef>
          </c:yVal>
        </c:ser>
        <c:axId val="366800896"/>
        <c:axId val="366802816"/>
      </c:scatterChart>
      <c:valAx>
        <c:axId val="366800896"/>
        <c:scaling>
          <c:orientation val="minMax"/>
          <c:max val="15"/>
          <c:min val="1"/>
        </c:scaling>
        <c:axPos val="b"/>
        <c:title>
          <c:tx>
            <c:rich>
              <a:bodyPr/>
              <a:lstStyle/>
              <a:p>
                <a:pPr>
                  <a:defRPr sz="2000"/>
                </a:pPr>
                <a:r>
                  <a:rPr lang="en-US" sz="2000"/>
                  <a:t>Queue Time (min)</a:t>
                </a:r>
              </a:p>
            </c:rich>
          </c:tx>
          <c:layout>
            <c:manualLayout>
              <c:xMode val="edge"/>
              <c:yMode val="edge"/>
              <c:x val="0.45637612234958874"/>
              <c:y val="0.92043213953094416"/>
            </c:manualLayout>
          </c:layout>
        </c:title>
        <c:numFmt formatCode="General" sourceLinked="1"/>
        <c:tickLblPos val="nextTo"/>
        <c:txPr>
          <a:bodyPr rot="0" vert="horz"/>
          <a:lstStyle/>
          <a:p>
            <a:pPr>
              <a:defRPr sz="1200"/>
            </a:pPr>
            <a:endParaRPr lang="en-US"/>
          </a:p>
        </c:txPr>
        <c:crossAx val="366802816"/>
        <c:crosses val="autoZero"/>
        <c:crossBetween val="midCat"/>
      </c:valAx>
      <c:valAx>
        <c:axId val="366802816"/>
        <c:scaling>
          <c:orientation val="minMax"/>
          <c:max val="1200"/>
          <c:min val="200"/>
        </c:scaling>
        <c:axPos val="l"/>
        <c:majorGridlines/>
        <c:title>
          <c:tx>
            <c:rich>
              <a:bodyPr/>
              <a:lstStyle/>
              <a:p>
                <a:pPr>
                  <a:defRPr sz="2000"/>
                </a:pPr>
                <a:r>
                  <a:rPr lang="en-US" sz="2000"/>
                  <a:t>Tickets</a:t>
                </a:r>
              </a:p>
            </c:rich>
          </c:tx>
          <c:layout>
            <c:manualLayout>
              <c:xMode val="edge"/>
              <c:yMode val="edge"/>
              <c:x val="1.5105501809235774E-2"/>
              <c:y val="0.40058705226698521"/>
            </c:manualLayout>
          </c:layout>
        </c:title>
        <c:numFmt formatCode="General" sourceLinked="1"/>
        <c:tickLblPos val="nextTo"/>
        <c:txPr>
          <a:bodyPr rot="0" vert="horz"/>
          <a:lstStyle/>
          <a:p>
            <a:pPr>
              <a:defRPr sz="1200"/>
            </a:pPr>
            <a:endParaRPr lang="en-US"/>
          </a:p>
        </c:txPr>
        <c:crossAx val="366800896"/>
        <c:crosses val="autoZero"/>
        <c:crossBetween val="midCat"/>
      </c:valAx>
    </c:plotArea>
    <c:plotVisOnly val="1"/>
    <c:dispBlanksAs val="gap"/>
  </c:chart>
  <c:printSettings>
    <c:headerFooter alignWithMargins="0"/>
    <c:pageMargins b="1" l="0.75000000000000122" r="0.75000000000000122" t="1" header="0.5" footer="0.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Tickets vs. Queue Time</a:t>
            </a:r>
          </a:p>
        </c:rich>
      </c:tx>
      <c:layout>
        <c:manualLayout>
          <c:xMode val="edge"/>
          <c:yMode val="edge"/>
          <c:x val="0.38681639023679365"/>
          <c:y val="3.0042949934354402E-2"/>
        </c:manualLayout>
      </c:layout>
    </c:title>
    <c:plotArea>
      <c:layout>
        <c:manualLayout>
          <c:layoutTarget val="inner"/>
          <c:xMode val="edge"/>
          <c:yMode val="edge"/>
          <c:x val="0.12435684384040332"/>
          <c:y val="0.13763466869614202"/>
          <c:w val="0.75976645668388554"/>
          <c:h val="0.7139799940776087"/>
        </c:manualLayout>
      </c:layout>
      <c:scatterChart>
        <c:scatterStyle val="lineMarker"/>
        <c:ser>
          <c:idx val="0"/>
          <c:order val="0"/>
          <c:xVal>
            <c:numRef>
              <c:f>'Graph for 9.40,41'!$A$81</c:f>
              <c:numCache>
                <c:formatCode>General</c:formatCode>
                <c:ptCount val="1"/>
                <c:pt idx="0">
                  <c:v>15</c:v>
                </c:pt>
              </c:numCache>
            </c:numRef>
          </c:xVal>
          <c:yVal>
            <c:numRef>
              <c:f>'Graph for 9.40,41'!$B$81</c:f>
              <c:numCache>
                <c:formatCode>General</c:formatCode>
                <c:ptCount val="1"/>
                <c:pt idx="0">
                  <c:v>435</c:v>
                </c:pt>
              </c:numCache>
            </c:numRef>
          </c:yVal>
        </c:ser>
        <c:ser>
          <c:idx val="1"/>
          <c:order val="1"/>
          <c:marker>
            <c:symbol val="diamond"/>
            <c:size val="9"/>
            <c:spPr>
              <a:solidFill>
                <a:schemeClr val="tx1"/>
              </a:solidFill>
            </c:spPr>
          </c:marker>
          <c:xVal>
            <c:numRef>
              <c:f>'Graph for 9.40,41'!$A$96</c:f>
              <c:numCache>
                <c:formatCode>General</c:formatCode>
                <c:ptCount val="1"/>
                <c:pt idx="0">
                  <c:v>12.9</c:v>
                </c:pt>
              </c:numCache>
            </c:numRef>
          </c:xVal>
          <c:yVal>
            <c:numRef>
              <c:f>'Graph for 9.40,41'!$B$96</c:f>
              <c:numCache>
                <c:formatCode>0</c:formatCode>
                <c:ptCount val="1"/>
                <c:pt idx="0">
                  <c:v>498</c:v>
                </c:pt>
              </c:numCache>
            </c:numRef>
          </c:yVal>
        </c:ser>
        <c:ser>
          <c:idx val="2"/>
          <c:order val="2"/>
          <c:marker>
            <c:symbol val="diamond"/>
            <c:size val="9"/>
            <c:spPr>
              <a:solidFill>
                <a:sysClr val="windowText" lastClr="000000"/>
              </a:solidFill>
            </c:spPr>
          </c:marker>
          <c:xVal>
            <c:numRef>
              <c:f>'Graph for 9.40,41'!$A$107</c:f>
              <c:numCache>
                <c:formatCode>0.0</c:formatCode>
                <c:ptCount val="1"/>
                <c:pt idx="0">
                  <c:v>8.6774847870182494</c:v>
                </c:pt>
              </c:numCache>
            </c:numRef>
          </c:xVal>
          <c:yVal>
            <c:numRef>
              <c:f>'Graph for 9.40,41'!$B$107</c:f>
              <c:numCache>
                <c:formatCode>0</c:formatCode>
                <c:ptCount val="1"/>
                <c:pt idx="0">
                  <c:v>618.35294117647072</c:v>
                </c:pt>
              </c:numCache>
            </c:numRef>
          </c:yVal>
        </c:ser>
        <c:ser>
          <c:idx val="3"/>
          <c:order val="3"/>
          <c:marker>
            <c:symbol val="diamond"/>
            <c:size val="9"/>
            <c:spPr>
              <a:ln>
                <a:solidFill>
                  <a:schemeClr val="tx1"/>
                </a:solidFill>
              </a:ln>
            </c:spPr>
          </c:marker>
          <c:xVal>
            <c:numRef>
              <c:f>'Graph for 9.40,41'!$A$117</c:f>
              <c:numCache>
                <c:formatCode>0.0</c:formatCode>
                <c:ptCount val="1"/>
                <c:pt idx="0">
                  <c:v>7.6271186440677967</c:v>
                </c:pt>
              </c:numCache>
            </c:numRef>
          </c:xVal>
          <c:yVal>
            <c:numRef>
              <c:f>'Graph for 9.40,41'!$B$117</c:f>
              <c:numCache>
                <c:formatCode>0</c:formatCode>
                <c:ptCount val="1"/>
                <c:pt idx="0">
                  <c:v>648.81355932203394</c:v>
                </c:pt>
              </c:numCache>
            </c:numRef>
          </c:yVal>
        </c:ser>
        <c:ser>
          <c:idx val="4"/>
          <c:order val="4"/>
          <c:marker>
            <c:symbol val="diamond"/>
            <c:size val="9"/>
            <c:spPr>
              <a:solidFill>
                <a:sysClr val="windowText" lastClr="000000"/>
              </a:solidFill>
            </c:spPr>
          </c:marker>
          <c:xVal>
            <c:numRef>
              <c:f>'Graph for 9.40,41'!$A$125</c:f>
              <c:numCache>
                <c:formatCode>0.0</c:formatCode>
                <c:ptCount val="1"/>
                <c:pt idx="0">
                  <c:v>5.6521739130434785</c:v>
                </c:pt>
              </c:numCache>
            </c:numRef>
          </c:xVal>
          <c:yVal>
            <c:numRef>
              <c:f>'Graph for 9.40,41'!$B$125</c:f>
              <c:numCache>
                <c:formatCode>0</c:formatCode>
                <c:ptCount val="1"/>
                <c:pt idx="0">
                  <c:v>706.08695652173913</c:v>
                </c:pt>
              </c:numCache>
            </c:numRef>
          </c:yVal>
        </c:ser>
        <c:axId val="367038848"/>
        <c:axId val="367041152"/>
      </c:scatterChart>
      <c:valAx>
        <c:axId val="367038848"/>
        <c:scaling>
          <c:orientation val="minMax"/>
          <c:max val="15"/>
          <c:min val="1"/>
        </c:scaling>
        <c:axPos val="b"/>
        <c:title>
          <c:tx>
            <c:rich>
              <a:bodyPr/>
              <a:lstStyle/>
              <a:p>
                <a:pPr>
                  <a:defRPr sz="2000"/>
                </a:pPr>
                <a:r>
                  <a:rPr lang="en-US" sz="2000"/>
                  <a:t>Queue Time (min)</a:t>
                </a:r>
              </a:p>
            </c:rich>
          </c:tx>
          <c:layout>
            <c:manualLayout>
              <c:xMode val="edge"/>
              <c:yMode val="edge"/>
              <c:x val="0.45637612234958891"/>
              <c:y val="0.92043213953094383"/>
            </c:manualLayout>
          </c:layout>
        </c:title>
        <c:numFmt formatCode="General" sourceLinked="1"/>
        <c:tickLblPos val="nextTo"/>
        <c:txPr>
          <a:bodyPr rot="0" vert="horz"/>
          <a:lstStyle/>
          <a:p>
            <a:pPr>
              <a:defRPr sz="1200"/>
            </a:pPr>
            <a:endParaRPr lang="en-US"/>
          </a:p>
        </c:txPr>
        <c:crossAx val="367041152"/>
        <c:crosses val="autoZero"/>
        <c:crossBetween val="midCat"/>
      </c:valAx>
      <c:valAx>
        <c:axId val="367041152"/>
        <c:scaling>
          <c:orientation val="minMax"/>
          <c:max val="1200"/>
          <c:min val="200"/>
        </c:scaling>
        <c:axPos val="l"/>
        <c:majorGridlines/>
        <c:title>
          <c:tx>
            <c:rich>
              <a:bodyPr/>
              <a:lstStyle/>
              <a:p>
                <a:pPr>
                  <a:defRPr sz="2000"/>
                </a:pPr>
                <a:r>
                  <a:rPr lang="en-US" sz="2000"/>
                  <a:t>Tickets</a:t>
                </a:r>
              </a:p>
            </c:rich>
          </c:tx>
          <c:layout>
            <c:manualLayout>
              <c:xMode val="edge"/>
              <c:yMode val="edge"/>
              <c:x val="1.5105501809235783E-2"/>
              <c:y val="0.40058705226698521"/>
            </c:manualLayout>
          </c:layout>
        </c:title>
        <c:numFmt formatCode="General" sourceLinked="1"/>
        <c:tickLblPos val="nextTo"/>
        <c:txPr>
          <a:bodyPr rot="0" vert="horz"/>
          <a:lstStyle/>
          <a:p>
            <a:pPr>
              <a:defRPr sz="1200"/>
            </a:pPr>
            <a:endParaRPr lang="en-US"/>
          </a:p>
        </c:txPr>
        <c:crossAx val="367038848"/>
        <c:crosses val="autoZero"/>
        <c:crossBetween val="midCat"/>
      </c:valAx>
    </c:plotArea>
    <c:plotVisOnly val="1"/>
    <c:dispBlanksAs val="gap"/>
  </c:chart>
  <c:printSettings>
    <c:headerFooter alignWithMargins="0"/>
    <c:pageMargins b="1" l="0.75000000000000144" r="0.75000000000000144" t="1" header="0.5" footer="0.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062515326925362"/>
          <c:y val="9.8039591144267746E-2"/>
          <c:w val="0.78571514207582971"/>
          <c:h val="0.65490446884370801"/>
        </c:manualLayout>
      </c:layout>
      <c:scatterChart>
        <c:scatterStyle val="lineMarker"/>
        <c:ser>
          <c:idx val="0"/>
          <c:order val="0"/>
          <c:tx>
            <c:strRef>
              <c:f>'Graph for 9.43'!$B$1</c:f>
              <c:strCache>
                <c:ptCount val="1"/>
                <c:pt idx="0">
                  <c:v>Base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9.43'!$B$2:$B$27</c:f>
              <c:numCache>
                <c:formatCode>"$"#,##0_);\("$"#,##0\)</c:formatCode>
                <c:ptCount val="26"/>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numCache>
            </c:numRef>
          </c:yVal>
        </c:ser>
        <c:axId val="367072000"/>
        <c:axId val="367108864"/>
      </c:scatterChart>
      <c:valAx>
        <c:axId val="367072000"/>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3303618297712781"/>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108864"/>
        <c:crossesAt val="1.0000000000000005E-2"/>
        <c:crossBetween val="midCat"/>
      </c:valAx>
      <c:valAx>
        <c:axId val="367108864"/>
        <c:scaling>
          <c:orientation val="minMax"/>
          <c:min val="1.0000000000000005E-2"/>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$C$57</a:t>
                </a:r>
              </a:p>
            </c:rich>
          </c:tx>
          <c:layout>
            <c:manualLayout>
              <c:xMode val="edge"/>
              <c:yMode val="edge"/>
              <c:x val="3.5714285714285712E-2"/>
              <c:y val="0.35686398023776511"/>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07200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1428594783886287"/>
          <c:y val="9.8039591144267746E-2"/>
          <c:w val="0.71205434750622054"/>
          <c:h val="0.65490446884370801"/>
        </c:manualLayout>
      </c:layout>
      <c:scatterChart>
        <c:scatterStyle val="lineMarker"/>
        <c:ser>
          <c:idx val="0"/>
          <c:order val="0"/>
          <c:tx>
            <c:strRef>
              <c:f>'Graph for 9.43'!$C$1</c:f>
              <c:strCache>
                <c:ptCount val="1"/>
                <c:pt idx="0">
                  <c:v>Speed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9.43'!$C$2:$C$27</c:f>
              <c:numCache>
                <c:formatCode>"$"#,##0_);\("$"#,##0\)</c:formatCode>
                <c:ptCount val="26"/>
                <c:pt idx="0">
                  <c:v>165448.76</c:v>
                </c:pt>
                <c:pt idx="1">
                  <c:v>329665.90999999997</c:v>
                </c:pt>
                <c:pt idx="2">
                  <c:v>435753.09</c:v>
                </c:pt>
                <c:pt idx="3">
                  <c:v>509934.36</c:v>
                </c:pt>
                <c:pt idx="4">
                  <c:v>564721.82999999996</c:v>
                </c:pt>
                <c:pt idx="5">
                  <c:v>606841.68000000005</c:v>
                </c:pt>
                <c:pt idx="6">
                  <c:v>640232.02</c:v>
                </c:pt>
                <c:pt idx="7">
                  <c:v>667351.88</c:v>
                </c:pt>
                <c:pt idx="8">
                  <c:v>689815.97</c:v>
                </c:pt>
                <c:pt idx="9">
                  <c:v>708728.42</c:v>
                </c:pt>
                <c:pt idx="10">
                  <c:v>724869.82</c:v>
                </c:pt>
                <c:pt idx="11">
                  <c:v>738807.62</c:v>
                </c:pt>
                <c:pt idx="12">
                  <c:v>750964.22</c:v>
                </c:pt>
                <c:pt idx="13">
                  <c:v>761660.58</c:v>
                </c:pt>
                <c:pt idx="14">
                  <c:v>771144.88</c:v>
                </c:pt>
                <c:pt idx="15">
                  <c:v>779612.1</c:v>
                </c:pt>
                <c:pt idx="16">
                  <c:v>787217.51</c:v>
                </c:pt>
                <c:pt idx="17">
                  <c:v>794086.33</c:v>
                </c:pt>
                <c:pt idx="18">
                  <c:v>800320.61</c:v>
                </c:pt>
                <c:pt idx="19">
                  <c:v>806004.4</c:v>
                </c:pt>
                <c:pt idx="20">
                  <c:v>811207.53</c:v>
                </c:pt>
                <c:pt idx="21">
                  <c:v>815988.51</c:v>
                </c:pt>
                <c:pt idx="22">
                  <c:v>820396.69</c:v>
                </c:pt>
                <c:pt idx="23">
                  <c:v>824474.06</c:v>
                </c:pt>
                <c:pt idx="24">
                  <c:v>828256.5</c:v>
                </c:pt>
                <c:pt idx="25">
                  <c:v>831774.89</c:v>
                </c:pt>
              </c:numCache>
            </c:numRef>
          </c:yVal>
        </c:ser>
        <c:axId val="367107456"/>
        <c:axId val="367138688"/>
      </c:scatterChart>
      <c:valAx>
        <c:axId val="367107456"/>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6875046869141357"/>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138688"/>
        <c:crossesAt val="165448.76"/>
        <c:crossBetween val="midCat"/>
      </c:valAx>
      <c:valAx>
        <c:axId val="367138688"/>
        <c:scaling>
          <c:orientation val="minMax"/>
          <c:min val="165448.76"/>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$E$57</a:t>
                </a:r>
              </a:p>
            </c:rich>
          </c:tx>
          <c:layout>
            <c:manualLayout>
              <c:xMode val="edge"/>
              <c:yMode val="edge"/>
              <c:x val="3.5714285714285712E-2"/>
              <c:y val="0.35686398023776511"/>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107456"/>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3437525544875587"/>
          <c:y val="9.8039591144267746E-2"/>
          <c:w val="0.69196503989632729"/>
          <c:h val="0.65490446884370801"/>
        </c:manualLayout>
      </c:layout>
      <c:scatterChart>
        <c:scatterStyle val="lineMarker"/>
        <c:ser>
          <c:idx val="0"/>
          <c:order val="0"/>
          <c:tx>
            <c:strRef>
              <c:f>'Graph for 9.43'!$D$1</c:f>
              <c:strCache>
                <c:ptCount val="1"/>
                <c:pt idx="0">
                  <c:v>Quad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9.43'!$D$2:$D$27</c:f>
              <c:numCache>
                <c:formatCode>"$"#,##0_);\("$"#,##0\)</c:formatCode>
                <c:ptCount val="26"/>
                <c:pt idx="0">
                  <c:v>-283995.13</c:v>
                </c:pt>
                <c:pt idx="1">
                  <c:v>191548.13</c:v>
                </c:pt>
                <c:pt idx="2">
                  <c:v>521144.6</c:v>
                </c:pt>
                <c:pt idx="3">
                  <c:v>763043.57</c:v>
                </c:pt>
                <c:pt idx="4">
                  <c:v>948136.51</c:v>
                </c:pt>
                <c:pt idx="5">
                  <c:v>1094330.77</c:v>
                </c:pt>
                <c:pt idx="6">
                  <c:v>1212722.6299999999</c:v>
                </c:pt>
                <c:pt idx="7">
                  <c:v>1310554.3899999999</c:v>
                </c:pt>
                <c:pt idx="8">
                  <c:v>1392753.92</c:v>
                </c:pt>
                <c:pt idx="9">
                  <c:v>1462790.76</c:v>
                </c:pt>
                <c:pt idx="10">
                  <c:v>1523178.43</c:v>
                </c:pt>
                <c:pt idx="11">
                  <c:v>1575782.52</c:v>
                </c:pt>
                <c:pt idx="12">
                  <c:v>1622016.78</c:v>
                </c:pt>
                <c:pt idx="13">
                  <c:v>1662972.16</c:v>
                </c:pt>
                <c:pt idx="14">
                  <c:v>1699503.92</c:v>
                </c:pt>
                <c:pt idx="15">
                  <c:v>1732292.02</c:v>
                </c:pt>
                <c:pt idx="16">
                  <c:v>1761883.89</c:v>
                </c:pt>
                <c:pt idx="17">
                  <c:v>1788725.16</c:v>
                </c:pt>
                <c:pt idx="18">
                  <c:v>1813182.3</c:v>
                </c:pt>
                <c:pt idx="19">
                  <c:v>1835559.46</c:v>
                </c:pt>
                <c:pt idx="20">
                  <c:v>1856111.15</c:v>
                </c:pt>
                <c:pt idx="21">
                  <c:v>1875052</c:v>
                </c:pt>
                <c:pt idx="22">
                  <c:v>1892564.25</c:v>
                </c:pt>
                <c:pt idx="23">
                  <c:v>1908803.66</c:v>
                </c:pt>
                <c:pt idx="24">
                  <c:v>1923904.12</c:v>
                </c:pt>
                <c:pt idx="25">
                  <c:v>1937981.4</c:v>
                </c:pt>
              </c:numCache>
            </c:numRef>
          </c:yVal>
        </c:ser>
        <c:axId val="367170304"/>
        <c:axId val="367172608"/>
      </c:scatterChart>
      <c:valAx>
        <c:axId val="367170304"/>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7991118297712781"/>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172608"/>
        <c:crossesAt val="-283995.13"/>
        <c:crossBetween val="midCat"/>
      </c:valAx>
      <c:valAx>
        <c:axId val="367172608"/>
        <c:scaling>
          <c:orientation val="minMax"/>
          <c:min val="-283995.13"/>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$G$57</a:t>
                </a:r>
              </a:p>
            </c:rich>
          </c:tx>
          <c:layout>
            <c:manualLayout>
              <c:xMode val="edge"/>
              <c:yMode val="edge"/>
              <c:x val="3.5714285714285712E-2"/>
              <c:y val="0.35294241161031342"/>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170304"/>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2352973278052171"/>
          <c:y val="9.8485212791536464E-2"/>
          <c:w val="0.56764787403474648"/>
          <c:h val="0.73106331033717464"/>
        </c:manualLayout>
      </c:layout>
      <c:barChart>
        <c:barDir val="col"/>
        <c:grouping val="clustered"/>
        <c:ser>
          <c:idx val="1"/>
          <c:order val="0"/>
          <c:tx>
            <c:strRef>
              <c:f>'Fig 9.4'!$H$6</c:f>
              <c:strCache>
                <c:ptCount val="1"/>
                <c:pt idx="0">
                  <c:v>Time</c:v>
                </c:pt>
              </c:strCache>
            </c:strRef>
          </c:tx>
          <c:spPr>
            <a:solidFill>
              <a:srgbClr val="339966"/>
            </a:solidFill>
            <a:ln w="12700">
              <a:solidFill>
                <a:srgbClr val="000000"/>
              </a:solidFill>
              <a:prstDash val="solid"/>
            </a:ln>
          </c:spPr>
          <c:cat>
            <c:strRef>
              <c:f>'Fig 9.4'!$F$7:$F$9</c:f>
              <c:strCache>
                <c:ptCount val="3"/>
                <c:pt idx="0">
                  <c:v>Queue</c:v>
                </c:pt>
                <c:pt idx="1">
                  <c:v>Lift</c:v>
                </c:pt>
                <c:pt idx="2">
                  <c:v>Mountain</c:v>
                </c:pt>
              </c:strCache>
            </c:strRef>
          </c:cat>
          <c:val>
            <c:numRef>
              <c:f>'Fig 9.4'!$H$7:$H$9</c:f>
              <c:numCache>
                <c:formatCode>0.0</c:formatCode>
                <c:ptCount val="3"/>
                <c:pt idx="0">
                  <c:v>15</c:v>
                </c:pt>
                <c:pt idx="1">
                  <c:v>7.8666666666666663</c:v>
                </c:pt>
                <c:pt idx="2">
                  <c:v>6</c:v>
                </c:pt>
              </c:numCache>
            </c:numRef>
          </c:val>
        </c:ser>
        <c:gapWidth val="30"/>
        <c:axId val="356493952"/>
        <c:axId val="356508416"/>
      </c:barChart>
      <c:lineChart>
        <c:grouping val="standard"/>
        <c:ser>
          <c:idx val="0"/>
          <c:order val="1"/>
          <c:tx>
            <c:strRef>
              <c:f>'Fig 9.4'!$G$6</c:f>
              <c:strCache>
                <c:ptCount val="1"/>
                <c:pt idx="0">
                  <c:v>People</c:v>
                </c:pt>
              </c:strCache>
            </c:strRef>
          </c:tx>
          <c:spPr>
            <a:ln w="28575">
              <a:noFill/>
            </a:ln>
          </c:spPr>
          <c:marker>
            <c:symbol val="diamond"/>
            <c:size val="8"/>
            <c:spPr>
              <a:solidFill>
                <a:srgbClr val="000080"/>
              </a:solidFill>
              <a:ln>
                <a:solidFill>
                  <a:srgbClr val="000080"/>
                </a:solidFill>
                <a:prstDash val="solid"/>
              </a:ln>
            </c:spPr>
          </c:marker>
          <c:cat>
            <c:strRef>
              <c:f>'Fig 9.4'!$F$7:$F$9</c:f>
              <c:strCache>
                <c:ptCount val="3"/>
                <c:pt idx="0">
                  <c:v>Queue</c:v>
                </c:pt>
                <c:pt idx="1">
                  <c:v>Lift</c:v>
                </c:pt>
                <c:pt idx="2">
                  <c:v>Mountain</c:v>
                </c:pt>
              </c:strCache>
            </c:strRef>
          </c:cat>
          <c:val>
            <c:numRef>
              <c:f>'Fig 9.4'!$G$7:$G$9</c:f>
              <c:numCache>
                <c:formatCode>0</c:formatCode>
                <c:ptCount val="3"/>
                <c:pt idx="0">
                  <c:v>225</c:v>
                </c:pt>
                <c:pt idx="1">
                  <c:v>120</c:v>
                </c:pt>
                <c:pt idx="2">
                  <c:v>90</c:v>
                </c:pt>
              </c:numCache>
            </c:numRef>
          </c:val>
        </c:ser>
        <c:marker val="1"/>
        <c:axId val="356510336"/>
        <c:axId val="356528512"/>
      </c:lineChart>
      <c:catAx>
        <c:axId val="35649395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508416"/>
        <c:crosses val="autoZero"/>
        <c:lblAlgn val="ctr"/>
        <c:lblOffset val="100"/>
        <c:tickLblSkip val="1"/>
        <c:tickMarkSkip val="1"/>
      </c:catAx>
      <c:valAx>
        <c:axId val="35650841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FFFF"/>
                    </a:solidFill>
                    <a:latin typeface="Arial"/>
                    <a:ea typeface="Arial"/>
                    <a:cs typeface="Arial"/>
                  </a:defRPr>
                </a:pPr>
                <a:r>
                  <a:rPr lang="en-US"/>
                  <a:t>Minutes</a:t>
                </a:r>
              </a:p>
            </c:rich>
          </c:tx>
          <c:layout>
            <c:manualLayout>
              <c:xMode val="edge"/>
              <c:yMode val="edge"/>
              <c:x val="4.7058823529411813E-2"/>
              <c:y val="0.36363769623136727"/>
            </c:manualLayout>
          </c:layout>
          <c:spPr>
            <a:solidFill>
              <a:srgbClr val="339966"/>
            </a:solidFill>
            <a:ln w="25400">
              <a:noFill/>
            </a:ln>
          </c:spPr>
        </c:title>
        <c:numFmt formatCode="0.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493952"/>
        <c:crosses val="autoZero"/>
        <c:crossBetween val="between"/>
      </c:valAx>
      <c:catAx>
        <c:axId val="356510336"/>
        <c:scaling>
          <c:orientation val="minMax"/>
        </c:scaling>
        <c:delete val="1"/>
        <c:axPos val="b"/>
        <c:tickLblPos val="nextTo"/>
        <c:crossAx val="356528512"/>
        <c:crosses val="autoZero"/>
        <c:lblAlgn val="ctr"/>
        <c:lblOffset val="100"/>
      </c:catAx>
      <c:valAx>
        <c:axId val="356528512"/>
        <c:scaling>
          <c:orientation val="minMax"/>
        </c:scaling>
        <c:axPos val="r"/>
        <c:title>
          <c:tx>
            <c:rich>
              <a:bodyPr/>
              <a:lstStyle/>
              <a:p>
                <a:pPr>
                  <a:defRPr sz="1000" b="1" i="0" u="none" strike="noStrike" baseline="0">
                    <a:solidFill>
                      <a:srgbClr val="FFFFFF"/>
                    </a:solidFill>
                    <a:latin typeface="Arial"/>
                    <a:ea typeface="Arial"/>
                    <a:cs typeface="Arial"/>
                  </a:defRPr>
                </a:pPr>
                <a:r>
                  <a:rPr lang="en-US"/>
                  <a:t>People </a:t>
                </a:r>
              </a:p>
            </c:rich>
          </c:tx>
          <c:layout>
            <c:manualLayout>
              <c:xMode val="edge"/>
              <c:yMode val="edge"/>
              <c:x val="0.88823652925737129"/>
              <c:y val="0.37121339077898285"/>
            </c:manualLayout>
          </c:layout>
          <c:spPr>
            <a:solidFill>
              <a:srgbClr val="000080"/>
            </a:solid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510336"/>
        <c:crosses val="max"/>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330383660870863"/>
          <c:y val="9.8039591144267746E-2"/>
          <c:w val="0.68303645873637453"/>
          <c:h val="0.65490446884370801"/>
        </c:manualLayout>
      </c:layout>
      <c:scatterChart>
        <c:scatterStyle val="lineMarker"/>
        <c:ser>
          <c:idx val="0"/>
          <c:order val="0"/>
          <c:tx>
            <c:strRef>
              <c:f>'Graph for 9.43'!$E$1</c:f>
              <c:strCache>
                <c:ptCount val="1"/>
                <c:pt idx="0">
                  <c:v>Q&amp;T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9.43'!$E$2:$E$27</c:f>
              <c:numCache>
                <c:formatCode>"$"#,##0_);\("$"#,##0\)</c:formatCode>
                <c:ptCount val="26"/>
                <c:pt idx="0">
                  <c:v>-2039209.33</c:v>
                </c:pt>
                <c:pt idx="1">
                  <c:v>-1492353.04</c:v>
                </c:pt>
                <c:pt idx="2">
                  <c:v>-1098463.55</c:v>
                </c:pt>
                <c:pt idx="3">
                  <c:v>-801234.05</c:v>
                </c:pt>
                <c:pt idx="4">
                  <c:v>-568972.75</c:v>
                </c:pt>
                <c:pt idx="5">
                  <c:v>-382477.22</c:v>
                </c:pt>
                <c:pt idx="6">
                  <c:v>-229433.81</c:v>
                </c:pt>
                <c:pt idx="7">
                  <c:v>-101582.72</c:v>
                </c:pt>
                <c:pt idx="8">
                  <c:v>6823.33</c:v>
                </c:pt>
                <c:pt idx="9">
                  <c:v>99906.97</c:v>
                </c:pt>
                <c:pt idx="10">
                  <c:v>180702.34</c:v>
                </c:pt>
                <c:pt idx="11">
                  <c:v>251492.09</c:v>
                </c:pt>
                <c:pt idx="12">
                  <c:v>314026.48</c:v>
                </c:pt>
                <c:pt idx="13">
                  <c:v>369670.03</c:v>
                </c:pt>
                <c:pt idx="14">
                  <c:v>419502.24</c:v>
                </c:pt>
                <c:pt idx="15">
                  <c:v>464388.32</c:v>
                </c:pt>
                <c:pt idx="16">
                  <c:v>505029.86</c:v>
                </c:pt>
                <c:pt idx="17">
                  <c:v>542001.73</c:v>
                </c:pt>
                <c:pt idx="18">
                  <c:v>575779.49</c:v>
                </c:pt>
                <c:pt idx="19">
                  <c:v>606759.92000000004</c:v>
                </c:pt>
                <c:pt idx="20">
                  <c:v>635276.69999999995</c:v>
                </c:pt>
                <c:pt idx="21">
                  <c:v>661612.46</c:v>
                </c:pt>
                <c:pt idx="22">
                  <c:v>686008.2</c:v>
                </c:pt>
                <c:pt idx="23">
                  <c:v>708670.68</c:v>
                </c:pt>
                <c:pt idx="24">
                  <c:v>729778.26</c:v>
                </c:pt>
                <c:pt idx="25">
                  <c:v>749485.68</c:v>
                </c:pt>
              </c:numCache>
            </c:numRef>
          </c:yVal>
        </c:ser>
        <c:axId val="367265664"/>
        <c:axId val="367276416"/>
      </c:scatterChart>
      <c:valAx>
        <c:axId val="367265664"/>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8437546869141396"/>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276416"/>
        <c:crossesAt val="-2039209.33"/>
        <c:crossBetween val="midCat"/>
      </c:valAx>
      <c:valAx>
        <c:axId val="367276416"/>
        <c:scaling>
          <c:orientation val="minMax"/>
          <c:min val="-2039209.33"/>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$I$57</a:t>
                </a:r>
              </a:p>
            </c:rich>
          </c:tx>
          <c:layout>
            <c:manualLayout>
              <c:xMode val="edge"/>
              <c:yMode val="edge"/>
              <c:x val="3.5714285714285712E-2"/>
              <c:y val="0.36470711749266638"/>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265664"/>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330383660870863"/>
          <c:y val="9.8039591144267746E-2"/>
          <c:w val="0.68303645873637453"/>
          <c:h val="0.65490446884370801"/>
        </c:manualLayout>
      </c:layout>
      <c:scatterChart>
        <c:scatterStyle val="lineMarker"/>
        <c:ser>
          <c:idx val="0"/>
          <c:order val="0"/>
          <c:tx>
            <c:strRef>
              <c:f>'Graph for 9.43'!$F$1</c:f>
              <c:strCache>
                <c:ptCount val="1"/>
                <c:pt idx="0">
                  <c:v>QT&amp;S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9.43'!$F$2:$F$27</c:f>
              <c:numCache>
                <c:formatCode>"$"#,##0_);\("$"#,##0\)</c:formatCode>
                <c:ptCount val="26"/>
                <c:pt idx="0">
                  <c:v>-1967165.71</c:v>
                </c:pt>
                <c:pt idx="1">
                  <c:v>-1294062.48</c:v>
                </c:pt>
                <c:pt idx="2">
                  <c:v>-776590.06</c:v>
                </c:pt>
                <c:pt idx="3">
                  <c:v>-366365.81</c:v>
                </c:pt>
                <c:pt idx="4">
                  <c:v>-33178.97</c:v>
                </c:pt>
                <c:pt idx="5">
                  <c:v>242808.41</c:v>
                </c:pt>
                <c:pt idx="6">
                  <c:v>475161.42</c:v>
                </c:pt>
                <c:pt idx="7">
                  <c:v>673470.03</c:v>
                </c:pt>
                <c:pt idx="8">
                  <c:v>844705.8</c:v>
                </c:pt>
                <c:pt idx="9">
                  <c:v>994058.4</c:v>
                </c:pt>
                <c:pt idx="10">
                  <c:v>1125470.75</c:v>
                </c:pt>
                <c:pt idx="11">
                  <c:v>1241992.18</c:v>
                </c:pt>
                <c:pt idx="12">
                  <c:v>1346018.01</c:v>
                </c:pt>
                <c:pt idx="13">
                  <c:v>1439455.97</c:v>
                </c:pt>
                <c:pt idx="14">
                  <c:v>1523844.26</c:v>
                </c:pt>
                <c:pt idx="15">
                  <c:v>1600436.85</c:v>
                </c:pt>
                <c:pt idx="16">
                  <c:v>1670266.31</c:v>
                </c:pt>
                <c:pt idx="17">
                  <c:v>1734190.52</c:v>
                </c:pt>
                <c:pt idx="18">
                  <c:v>1792928.19</c:v>
                </c:pt>
                <c:pt idx="19">
                  <c:v>1847085.92</c:v>
                </c:pt>
                <c:pt idx="20">
                  <c:v>1897179.28</c:v>
                </c:pt>
                <c:pt idx="21">
                  <c:v>1943649.25</c:v>
                </c:pt>
                <c:pt idx="22">
                  <c:v>1986875.25</c:v>
                </c:pt>
                <c:pt idx="23">
                  <c:v>2027185.49</c:v>
                </c:pt>
                <c:pt idx="24">
                  <c:v>2064865.38</c:v>
                </c:pt>
                <c:pt idx="25">
                  <c:v>2100164.23</c:v>
                </c:pt>
              </c:numCache>
            </c:numRef>
          </c:yVal>
        </c:ser>
        <c:axId val="367288320"/>
        <c:axId val="367322624"/>
      </c:scatterChart>
      <c:valAx>
        <c:axId val="367288320"/>
        <c:scaling>
          <c:orientation val="minMax"/>
          <c:max val="3000"/>
          <c:min val="500"/>
        </c:scaling>
        <c:axPos val="b"/>
        <c:title>
          <c:tx>
            <c:rich>
              <a:bodyPr/>
              <a:lstStyle/>
              <a:p>
                <a:pPr>
                  <a:defRPr sz="800" b="0" i="0" u="none" strike="noStrike" baseline="0">
                    <a:solidFill>
                      <a:srgbClr val="000000"/>
                    </a:solidFill>
                    <a:latin typeface="Arial"/>
                    <a:ea typeface="Arial"/>
                    <a:cs typeface="Arial"/>
                  </a:defRPr>
                </a:pPr>
                <a:r>
                  <a:rPr lang="en-US"/>
                  <a:t>Demand @0Qtime</a:t>
                </a:r>
              </a:p>
            </c:rich>
          </c:tx>
          <c:layout>
            <c:manualLayout>
              <c:xMode val="edge"/>
              <c:yMode val="edge"/>
              <c:x val="0.48437546869141396"/>
              <c:y val="0.85882682311769865"/>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322624"/>
        <c:crossesAt val="-1967165.71"/>
        <c:crossBetween val="midCat"/>
      </c:valAx>
      <c:valAx>
        <c:axId val="367322624"/>
        <c:scaling>
          <c:orientation val="minMax"/>
          <c:min val="-1967165.71"/>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$K$57</a:t>
                </a:r>
              </a:p>
            </c:rich>
          </c:tx>
          <c:layout>
            <c:manualLayout>
              <c:xMode val="edge"/>
              <c:yMode val="edge"/>
              <c:x val="3.5714285714285712E-2"/>
              <c:y val="0.35686398023776511"/>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28832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Sensitivity</a:t>
            </a:r>
            <a:r>
              <a:rPr lang="en-US" baseline="0"/>
              <a:t> to Max Demand</a:t>
            </a:r>
            <a:endParaRPr lang="en-US"/>
          </a:p>
        </c:rich>
      </c:tx>
    </c:title>
    <c:plotArea>
      <c:layout/>
      <c:scatterChart>
        <c:scatterStyle val="smoothMarker"/>
        <c:ser>
          <c:idx val="0"/>
          <c:order val="0"/>
          <c:tx>
            <c:strRef>
              <c:f>'Graph for 9.43'!$G$1</c:f>
              <c:strCache>
                <c:ptCount val="1"/>
                <c:pt idx="0">
                  <c:v>Max</c:v>
                </c:pt>
              </c:strCache>
            </c:strRef>
          </c:tx>
          <c:spPr>
            <a:ln w="95250" cap="sq">
              <a:solidFill>
                <a:sysClr val="windowText" lastClr="000000">
                  <a:tint val="88000"/>
                  <a:shade val="76000"/>
                  <a:shade val="95000"/>
                  <a:satMod val="105000"/>
                  <a:alpha val="43000"/>
                </a:sysClr>
              </a:solidFill>
              <a:prstDash val="sysDash"/>
            </a:ln>
          </c:spPr>
          <c:marker>
            <c:symbol val="none"/>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9.43'!$G$2:$G$27</c:f>
              <c:numCache>
                <c:formatCode>"$"#,##0_);\("$"#,##0\)</c:formatCode>
                <c:ptCount val="26"/>
                <c:pt idx="0">
                  <c:v>165448.76</c:v>
                </c:pt>
                <c:pt idx="1">
                  <c:v>329665.90999999997</c:v>
                </c:pt>
                <c:pt idx="2">
                  <c:v>521144.6</c:v>
                </c:pt>
                <c:pt idx="3">
                  <c:v>763043.57</c:v>
                </c:pt>
                <c:pt idx="4">
                  <c:v>948136.51</c:v>
                </c:pt>
                <c:pt idx="5">
                  <c:v>1094330.77</c:v>
                </c:pt>
                <c:pt idx="6">
                  <c:v>1212722.6299999999</c:v>
                </c:pt>
                <c:pt idx="7">
                  <c:v>1310554.3899999999</c:v>
                </c:pt>
                <c:pt idx="8">
                  <c:v>1392753.92</c:v>
                </c:pt>
                <c:pt idx="9">
                  <c:v>1462790.76</c:v>
                </c:pt>
                <c:pt idx="10">
                  <c:v>1523178.43</c:v>
                </c:pt>
                <c:pt idx="11">
                  <c:v>1575782.52</c:v>
                </c:pt>
                <c:pt idx="12">
                  <c:v>1622016.78</c:v>
                </c:pt>
                <c:pt idx="13">
                  <c:v>1662972.16</c:v>
                </c:pt>
                <c:pt idx="14">
                  <c:v>1699503.92</c:v>
                </c:pt>
                <c:pt idx="15">
                  <c:v>1732292.02</c:v>
                </c:pt>
                <c:pt idx="16">
                  <c:v>1761883.89</c:v>
                </c:pt>
                <c:pt idx="17">
                  <c:v>1788725.16</c:v>
                </c:pt>
                <c:pt idx="18">
                  <c:v>1813182.3</c:v>
                </c:pt>
                <c:pt idx="19">
                  <c:v>1847085.92</c:v>
                </c:pt>
                <c:pt idx="20">
                  <c:v>1897179.28</c:v>
                </c:pt>
                <c:pt idx="21">
                  <c:v>1943649.25</c:v>
                </c:pt>
                <c:pt idx="22">
                  <c:v>1986875.25</c:v>
                </c:pt>
                <c:pt idx="23">
                  <c:v>2027185.49</c:v>
                </c:pt>
                <c:pt idx="24">
                  <c:v>2064865.38</c:v>
                </c:pt>
                <c:pt idx="25">
                  <c:v>2100164.23</c:v>
                </c:pt>
              </c:numCache>
            </c:numRef>
          </c:yVal>
          <c:smooth val="1"/>
        </c:ser>
        <c:ser>
          <c:idx val="1"/>
          <c:order val="1"/>
          <c:tx>
            <c:strRef>
              <c:f>'Graph for 9.43'!$B$1</c:f>
              <c:strCache>
                <c:ptCount val="1"/>
                <c:pt idx="0">
                  <c:v>Base</c:v>
                </c:pt>
              </c:strCache>
            </c:strRef>
          </c:tx>
          <c:marker>
            <c:symbol val="none"/>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9.43'!$B$2:$B$27</c:f>
              <c:numCache>
                <c:formatCode>"$"#,##0_);\("$"#,##0\)</c:formatCode>
                <c:ptCount val="26"/>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numCache>
            </c:numRef>
          </c:yVal>
          <c:smooth val="1"/>
        </c:ser>
        <c:ser>
          <c:idx val="2"/>
          <c:order val="2"/>
          <c:tx>
            <c:strRef>
              <c:f>'Graph for 9.43'!$C$1</c:f>
              <c:strCache>
                <c:ptCount val="1"/>
                <c:pt idx="0">
                  <c:v>Speed</c:v>
                </c:pt>
              </c:strCache>
            </c:strRef>
          </c:tx>
          <c:marker>
            <c:symbol val="none"/>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9.43'!$C$2:$C$27</c:f>
              <c:numCache>
                <c:formatCode>"$"#,##0_);\("$"#,##0\)</c:formatCode>
                <c:ptCount val="26"/>
                <c:pt idx="0">
                  <c:v>165448.76</c:v>
                </c:pt>
                <c:pt idx="1">
                  <c:v>329665.90999999997</c:v>
                </c:pt>
                <c:pt idx="2">
                  <c:v>435753.09</c:v>
                </c:pt>
                <c:pt idx="3">
                  <c:v>509934.36</c:v>
                </c:pt>
                <c:pt idx="4">
                  <c:v>564721.82999999996</c:v>
                </c:pt>
                <c:pt idx="5">
                  <c:v>606841.68000000005</c:v>
                </c:pt>
                <c:pt idx="6">
                  <c:v>640232.02</c:v>
                </c:pt>
                <c:pt idx="7">
                  <c:v>667351.88</c:v>
                </c:pt>
                <c:pt idx="8">
                  <c:v>689815.97</c:v>
                </c:pt>
                <c:pt idx="9">
                  <c:v>708728.42</c:v>
                </c:pt>
                <c:pt idx="10">
                  <c:v>724869.82</c:v>
                </c:pt>
                <c:pt idx="11">
                  <c:v>738807.62</c:v>
                </c:pt>
                <c:pt idx="12">
                  <c:v>750964.22</c:v>
                </c:pt>
                <c:pt idx="13">
                  <c:v>761660.58</c:v>
                </c:pt>
                <c:pt idx="14">
                  <c:v>771144.88</c:v>
                </c:pt>
                <c:pt idx="15">
                  <c:v>779612.1</c:v>
                </c:pt>
                <c:pt idx="16">
                  <c:v>787217.51</c:v>
                </c:pt>
                <c:pt idx="17">
                  <c:v>794086.33</c:v>
                </c:pt>
                <c:pt idx="18">
                  <c:v>800320.61</c:v>
                </c:pt>
                <c:pt idx="19">
                  <c:v>806004.4</c:v>
                </c:pt>
                <c:pt idx="20">
                  <c:v>811207.53</c:v>
                </c:pt>
                <c:pt idx="21">
                  <c:v>815988.51</c:v>
                </c:pt>
                <c:pt idx="22">
                  <c:v>820396.69</c:v>
                </c:pt>
                <c:pt idx="23">
                  <c:v>824474.06</c:v>
                </c:pt>
                <c:pt idx="24">
                  <c:v>828256.5</c:v>
                </c:pt>
                <c:pt idx="25">
                  <c:v>831774.89</c:v>
                </c:pt>
              </c:numCache>
            </c:numRef>
          </c:yVal>
          <c:smooth val="1"/>
        </c:ser>
        <c:ser>
          <c:idx val="3"/>
          <c:order val="3"/>
          <c:tx>
            <c:strRef>
              <c:f>'Graph for 9.43'!$D$1</c:f>
              <c:strCache>
                <c:ptCount val="1"/>
                <c:pt idx="0">
                  <c:v>Quad</c:v>
                </c:pt>
              </c:strCache>
            </c:strRef>
          </c:tx>
          <c:marker>
            <c:symbol val="none"/>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9.43'!$D$2:$D$27</c:f>
              <c:numCache>
                <c:formatCode>"$"#,##0_);\("$"#,##0\)</c:formatCode>
                <c:ptCount val="26"/>
                <c:pt idx="0">
                  <c:v>-283995.13</c:v>
                </c:pt>
                <c:pt idx="1">
                  <c:v>191548.13</c:v>
                </c:pt>
                <c:pt idx="2">
                  <c:v>521144.6</c:v>
                </c:pt>
                <c:pt idx="3">
                  <c:v>763043.57</c:v>
                </c:pt>
                <c:pt idx="4">
                  <c:v>948136.51</c:v>
                </c:pt>
                <c:pt idx="5">
                  <c:v>1094330.77</c:v>
                </c:pt>
                <c:pt idx="6">
                  <c:v>1212722.6299999999</c:v>
                </c:pt>
                <c:pt idx="7">
                  <c:v>1310554.3899999999</c:v>
                </c:pt>
                <c:pt idx="8">
                  <c:v>1392753.92</c:v>
                </c:pt>
                <c:pt idx="9">
                  <c:v>1462790.76</c:v>
                </c:pt>
                <c:pt idx="10">
                  <c:v>1523178.43</c:v>
                </c:pt>
                <c:pt idx="11">
                  <c:v>1575782.52</c:v>
                </c:pt>
                <c:pt idx="12">
                  <c:v>1622016.78</c:v>
                </c:pt>
                <c:pt idx="13">
                  <c:v>1662972.16</c:v>
                </c:pt>
                <c:pt idx="14">
                  <c:v>1699503.92</c:v>
                </c:pt>
                <c:pt idx="15">
                  <c:v>1732292.02</c:v>
                </c:pt>
                <c:pt idx="16">
                  <c:v>1761883.89</c:v>
                </c:pt>
                <c:pt idx="17">
                  <c:v>1788725.16</c:v>
                </c:pt>
                <c:pt idx="18">
                  <c:v>1813182.3</c:v>
                </c:pt>
                <c:pt idx="19">
                  <c:v>1835559.46</c:v>
                </c:pt>
                <c:pt idx="20">
                  <c:v>1856111.15</c:v>
                </c:pt>
                <c:pt idx="21">
                  <c:v>1875052</c:v>
                </c:pt>
                <c:pt idx="22">
                  <c:v>1892564.25</c:v>
                </c:pt>
                <c:pt idx="23">
                  <c:v>1908803.66</c:v>
                </c:pt>
                <c:pt idx="24">
                  <c:v>1923904.12</c:v>
                </c:pt>
                <c:pt idx="25">
                  <c:v>1937981.4</c:v>
                </c:pt>
              </c:numCache>
            </c:numRef>
          </c:yVal>
          <c:smooth val="1"/>
        </c:ser>
        <c:ser>
          <c:idx val="4"/>
          <c:order val="4"/>
          <c:tx>
            <c:strRef>
              <c:f>'Graph for 9.43'!$E$1</c:f>
              <c:strCache>
                <c:ptCount val="1"/>
                <c:pt idx="0">
                  <c:v>Q&amp;T</c:v>
                </c:pt>
              </c:strCache>
            </c:strRef>
          </c:tx>
          <c:marker>
            <c:symbol val="none"/>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9.43'!$E$2:$E$27</c:f>
              <c:numCache>
                <c:formatCode>"$"#,##0_);\("$"#,##0\)</c:formatCode>
                <c:ptCount val="26"/>
                <c:pt idx="0">
                  <c:v>-2039209.33</c:v>
                </c:pt>
                <c:pt idx="1">
                  <c:v>-1492353.04</c:v>
                </c:pt>
                <c:pt idx="2">
                  <c:v>-1098463.55</c:v>
                </c:pt>
                <c:pt idx="3">
                  <c:v>-801234.05</c:v>
                </c:pt>
                <c:pt idx="4">
                  <c:v>-568972.75</c:v>
                </c:pt>
                <c:pt idx="5">
                  <c:v>-382477.22</c:v>
                </c:pt>
                <c:pt idx="6">
                  <c:v>-229433.81</c:v>
                </c:pt>
                <c:pt idx="7">
                  <c:v>-101582.72</c:v>
                </c:pt>
                <c:pt idx="8">
                  <c:v>6823.33</c:v>
                </c:pt>
                <c:pt idx="9">
                  <c:v>99906.97</c:v>
                </c:pt>
                <c:pt idx="10">
                  <c:v>180702.34</c:v>
                </c:pt>
                <c:pt idx="11">
                  <c:v>251492.09</c:v>
                </c:pt>
                <c:pt idx="12">
                  <c:v>314026.48</c:v>
                </c:pt>
                <c:pt idx="13">
                  <c:v>369670.03</c:v>
                </c:pt>
                <c:pt idx="14">
                  <c:v>419502.24</c:v>
                </c:pt>
                <c:pt idx="15">
                  <c:v>464388.32</c:v>
                </c:pt>
                <c:pt idx="16">
                  <c:v>505029.86</c:v>
                </c:pt>
                <c:pt idx="17">
                  <c:v>542001.73</c:v>
                </c:pt>
                <c:pt idx="18">
                  <c:v>575779.49</c:v>
                </c:pt>
                <c:pt idx="19">
                  <c:v>606759.92000000004</c:v>
                </c:pt>
                <c:pt idx="20">
                  <c:v>635276.69999999995</c:v>
                </c:pt>
                <c:pt idx="21">
                  <c:v>661612.46</c:v>
                </c:pt>
                <c:pt idx="22">
                  <c:v>686008.2</c:v>
                </c:pt>
                <c:pt idx="23">
                  <c:v>708670.68</c:v>
                </c:pt>
                <c:pt idx="24">
                  <c:v>729778.26</c:v>
                </c:pt>
                <c:pt idx="25">
                  <c:v>749485.68</c:v>
                </c:pt>
              </c:numCache>
            </c:numRef>
          </c:yVal>
          <c:smooth val="1"/>
        </c:ser>
        <c:ser>
          <c:idx val="5"/>
          <c:order val="5"/>
          <c:tx>
            <c:strRef>
              <c:f>'Graph for 9.43'!$F$1</c:f>
              <c:strCache>
                <c:ptCount val="1"/>
                <c:pt idx="0">
                  <c:v>QT&amp;S</c:v>
                </c:pt>
              </c:strCache>
            </c:strRef>
          </c:tx>
          <c:marker>
            <c:symbol val="none"/>
          </c:marker>
          <c:xVal>
            <c:numRef>
              <c:f>'Graph for 9.43'!$A$2:$A$27</c:f>
              <c:numCache>
                <c:formatCode>_(* #,##0_);_(* \(#,##0\);_(* "-"??_);_(@_)</c:formatCode>
                <c:ptCount val="26"/>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numCache>
            </c:numRef>
          </c:xVal>
          <c:yVal>
            <c:numRef>
              <c:f>'Graph for 9.43'!$F$2:$F$27</c:f>
              <c:numCache>
                <c:formatCode>"$"#,##0_);\("$"#,##0\)</c:formatCode>
                <c:ptCount val="26"/>
                <c:pt idx="0">
                  <c:v>-1967165.71</c:v>
                </c:pt>
                <c:pt idx="1">
                  <c:v>-1294062.48</c:v>
                </c:pt>
                <c:pt idx="2">
                  <c:v>-776590.06</c:v>
                </c:pt>
                <c:pt idx="3">
                  <c:v>-366365.81</c:v>
                </c:pt>
                <c:pt idx="4">
                  <c:v>-33178.97</c:v>
                </c:pt>
                <c:pt idx="5">
                  <c:v>242808.41</c:v>
                </c:pt>
                <c:pt idx="6">
                  <c:v>475161.42</c:v>
                </c:pt>
                <c:pt idx="7">
                  <c:v>673470.03</c:v>
                </c:pt>
                <c:pt idx="8">
                  <c:v>844705.8</c:v>
                </c:pt>
                <c:pt idx="9">
                  <c:v>994058.4</c:v>
                </c:pt>
                <c:pt idx="10">
                  <c:v>1125470.75</c:v>
                </c:pt>
                <c:pt idx="11">
                  <c:v>1241992.18</c:v>
                </c:pt>
                <c:pt idx="12">
                  <c:v>1346018.01</c:v>
                </c:pt>
                <c:pt idx="13">
                  <c:v>1439455.97</c:v>
                </c:pt>
                <c:pt idx="14">
                  <c:v>1523844.26</c:v>
                </c:pt>
                <c:pt idx="15">
                  <c:v>1600436.85</c:v>
                </c:pt>
                <c:pt idx="16">
                  <c:v>1670266.31</c:v>
                </c:pt>
                <c:pt idx="17">
                  <c:v>1734190.52</c:v>
                </c:pt>
                <c:pt idx="18">
                  <c:v>1792928.19</c:v>
                </c:pt>
                <c:pt idx="19">
                  <c:v>1847085.92</c:v>
                </c:pt>
                <c:pt idx="20">
                  <c:v>1897179.28</c:v>
                </c:pt>
                <c:pt idx="21">
                  <c:v>1943649.25</c:v>
                </c:pt>
                <c:pt idx="22">
                  <c:v>1986875.25</c:v>
                </c:pt>
                <c:pt idx="23">
                  <c:v>2027185.49</c:v>
                </c:pt>
                <c:pt idx="24">
                  <c:v>2064865.38</c:v>
                </c:pt>
                <c:pt idx="25">
                  <c:v>2100164.23</c:v>
                </c:pt>
              </c:numCache>
            </c:numRef>
          </c:yVal>
          <c:smooth val="1"/>
        </c:ser>
        <c:axId val="367238528"/>
        <c:axId val="367252992"/>
      </c:scatterChart>
      <c:valAx>
        <c:axId val="367238528"/>
        <c:scaling>
          <c:orientation val="minMax"/>
          <c:max val="3000"/>
          <c:min val="500"/>
        </c:scaling>
        <c:axPos val="b"/>
        <c:title>
          <c:tx>
            <c:rich>
              <a:bodyPr/>
              <a:lstStyle/>
              <a:p>
                <a:pPr>
                  <a:defRPr/>
                </a:pPr>
                <a:r>
                  <a:rPr lang="en-US"/>
                  <a:t>Max Skier Demand</a:t>
                </a:r>
              </a:p>
            </c:rich>
          </c:tx>
        </c:title>
        <c:numFmt formatCode="_(* #,##0_);_(* \(#,##0\);_(* &quot;-&quot;??_);_(@_)" sourceLinked="1"/>
        <c:tickLblPos val="nextTo"/>
        <c:crossAx val="367252992"/>
        <c:crosses val="autoZero"/>
        <c:crossBetween val="midCat"/>
      </c:valAx>
      <c:valAx>
        <c:axId val="367252992"/>
        <c:scaling>
          <c:orientation val="minMax"/>
          <c:max val="2500000"/>
          <c:min val="-2000000"/>
        </c:scaling>
        <c:axPos val="l"/>
        <c:majorGridlines/>
        <c:title>
          <c:tx>
            <c:rich>
              <a:bodyPr rot="-5400000" vert="horz"/>
              <a:lstStyle/>
              <a:p>
                <a:pPr>
                  <a:defRPr/>
                </a:pPr>
                <a:r>
                  <a:rPr lang="en-US"/>
                  <a:t>NPV</a:t>
                </a:r>
              </a:p>
            </c:rich>
          </c:tx>
        </c:title>
        <c:numFmt formatCode="&quot;$&quot;#,##0_);\(&quot;$&quot;#,##0\)" sourceLinked="1"/>
        <c:tickLblPos val="nextTo"/>
        <c:crossAx val="367238528"/>
        <c:crosses val="autoZero"/>
        <c:crossBetween val="midCat"/>
      </c:valAx>
    </c:plotArea>
    <c:plotVisOnly val="1"/>
  </c:chart>
  <c:printSettings>
    <c:headerFooter/>
    <c:pageMargins b="0.75000000000000033" l="0.70000000000000029" r="0.70000000000000029" t="0.75000000000000033" header="0.30000000000000016" footer="0.30000000000000016"/>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NPV of Improvement Scenarios</a:t>
            </a:r>
          </a:p>
        </c:rich>
      </c:tx>
      <c:layout>
        <c:manualLayout>
          <c:xMode val="edge"/>
          <c:yMode val="edge"/>
          <c:x val="0.32959326788218818"/>
          <c:y val="3.2183908045977039E-2"/>
        </c:manualLayout>
      </c:layout>
      <c:spPr>
        <a:noFill/>
        <a:ln w="25400">
          <a:noFill/>
        </a:ln>
      </c:spPr>
    </c:title>
    <c:plotArea>
      <c:layout>
        <c:manualLayout>
          <c:layoutTarget val="inner"/>
          <c:xMode val="edge"/>
          <c:yMode val="edge"/>
          <c:x val="0.18513323983169727"/>
          <c:y val="0.13594470046082968"/>
          <c:w val="0.76157082748948202"/>
          <c:h val="0.70506912442396308"/>
        </c:manualLayout>
      </c:layout>
      <c:scatterChart>
        <c:scatterStyle val="lineMarker"/>
        <c:ser>
          <c:idx val="0"/>
          <c:order val="0"/>
          <c:tx>
            <c:v>SpeedUp</c:v>
          </c:tx>
          <c:spPr>
            <a:ln w="12700">
              <a:solidFill>
                <a:srgbClr val="000080"/>
              </a:solidFill>
              <a:prstDash val="solid"/>
            </a:ln>
          </c:spPr>
          <c:marker>
            <c:symbol val="diamond"/>
            <c:size val="5"/>
            <c:spPr>
              <a:solidFill>
                <a:srgbClr val="000080"/>
              </a:solidFill>
              <a:ln>
                <a:solidFill>
                  <a:srgbClr val="000080"/>
                </a:solidFill>
                <a:prstDash val="solid"/>
              </a:ln>
            </c:spPr>
          </c:marker>
          <c:xVal>
            <c:numRef>
              <c:f>SolvSens!$A$32:$A$46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SolvSens!$E$32:$E$46</c:f>
              <c:numCache>
                <c:formatCode>"$"#,##0_);\("$"#,##0\)</c:formatCode>
                <c:ptCount val="15"/>
                <c:pt idx="0">
                  <c:v>-1548430.91</c:v>
                </c:pt>
                <c:pt idx="1">
                  <c:v>-1371467.38</c:v>
                </c:pt>
                <c:pt idx="2">
                  <c:v>-1194503.8500000001</c:v>
                </c:pt>
                <c:pt idx="3">
                  <c:v>-1017540.31</c:v>
                </c:pt>
                <c:pt idx="4">
                  <c:v>-840576.78</c:v>
                </c:pt>
                <c:pt idx="5">
                  <c:v>-663613.25</c:v>
                </c:pt>
                <c:pt idx="6">
                  <c:v>-486649.71</c:v>
                </c:pt>
                <c:pt idx="7">
                  <c:v>-309686.18</c:v>
                </c:pt>
                <c:pt idx="8">
                  <c:v>-132722.65</c:v>
                </c:pt>
                <c:pt idx="9">
                  <c:v>44240.88</c:v>
                </c:pt>
                <c:pt idx="10">
                  <c:v>221204.42</c:v>
                </c:pt>
                <c:pt idx="11">
                  <c:v>398167.95</c:v>
                </c:pt>
                <c:pt idx="12">
                  <c:v>575131.48</c:v>
                </c:pt>
                <c:pt idx="13">
                  <c:v>752095.01</c:v>
                </c:pt>
                <c:pt idx="14">
                  <c:v>929058.55</c:v>
                </c:pt>
              </c:numCache>
            </c:numRef>
          </c:yVal>
        </c:ser>
        <c:ser>
          <c:idx val="1"/>
          <c:order val="1"/>
          <c:tx>
            <c:v>Quad</c:v>
          </c:tx>
          <c:spPr>
            <a:ln w="12700">
              <a:solidFill>
                <a:srgbClr val="FF00FF"/>
              </a:solidFill>
              <a:prstDash val="solid"/>
            </a:ln>
          </c:spPr>
          <c:marker>
            <c:symbol val="square"/>
            <c:size val="5"/>
            <c:spPr>
              <a:solidFill>
                <a:srgbClr val="FF00FF"/>
              </a:solidFill>
              <a:ln>
                <a:solidFill>
                  <a:srgbClr val="FF00FF"/>
                </a:solidFill>
                <a:prstDash val="solid"/>
              </a:ln>
            </c:spPr>
          </c:marker>
          <c:xVal>
            <c:numRef>
              <c:f>SolvSens!$A$32:$A$46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SolvSens!$G$32:$G$46</c:f>
              <c:numCache>
                <c:formatCode>"$"#,##0_);\("$"#,##0\)</c:formatCode>
                <c:ptCount val="15"/>
                <c:pt idx="0">
                  <c:v>-853790.13</c:v>
                </c:pt>
                <c:pt idx="1">
                  <c:v>-625703.80000000005</c:v>
                </c:pt>
                <c:pt idx="2">
                  <c:v>-397617.46</c:v>
                </c:pt>
                <c:pt idx="3">
                  <c:v>-169531.13</c:v>
                </c:pt>
                <c:pt idx="4">
                  <c:v>58555.199999999953</c:v>
                </c:pt>
                <c:pt idx="5">
                  <c:v>286641.53000000003</c:v>
                </c:pt>
                <c:pt idx="6">
                  <c:v>514727.8600000001</c:v>
                </c:pt>
                <c:pt idx="7">
                  <c:v>742814.19</c:v>
                </c:pt>
                <c:pt idx="8">
                  <c:v>970900.52</c:v>
                </c:pt>
                <c:pt idx="9">
                  <c:v>1198986.8500000001</c:v>
                </c:pt>
                <c:pt idx="10">
                  <c:v>1427073.1800000002</c:v>
                </c:pt>
                <c:pt idx="11">
                  <c:v>1655159.5099999998</c:v>
                </c:pt>
                <c:pt idx="12">
                  <c:v>1883245.85</c:v>
                </c:pt>
                <c:pt idx="13">
                  <c:v>2111332.1800000002</c:v>
                </c:pt>
                <c:pt idx="14">
                  <c:v>2339418.5099999998</c:v>
                </c:pt>
              </c:numCache>
            </c:numRef>
          </c:yVal>
        </c:ser>
        <c:ser>
          <c:idx val="2"/>
          <c:order val="2"/>
          <c:tx>
            <c:v>Quad,Trail,Speed</c:v>
          </c:tx>
          <c:spPr>
            <a:ln w="12700">
              <a:solidFill>
                <a:srgbClr val="FFFF00"/>
              </a:solidFill>
              <a:prstDash val="solid"/>
            </a:ln>
          </c:spPr>
          <c:marker>
            <c:symbol val="triangle"/>
            <c:size val="5"/>
            <c:spPr>
              <a:solidFill>
                <a:srgbClr val="FFFF00"/>
              </a:solidFill>
              <a:ln>
                <a:solidFill>
                  <a:srgbClr val="FFFF00"/>
                </a:solidFill>
                <a:prstDash val="solid"/>
              </a:ln>
            </c:spPr>
          </c:marker>
          <c:xVal>
            <c:numRef>
              <c:f>SolvSens!$A$32:$A$46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SolvSens!$K$32:$K$46</c:f>
              <c:numCache>
                <c:formatCode>"$"#,##0_);\("$"#,##0\)</c:formatCode>
                <c:ptCount val="15"/>
                <c:pt idx="0">
                  <c:v>-1772904.99</c:v>
                </c:pt>
                <c:pt idx="1">
                  <c:v>-1418977.92</c:v>
                </c:pt>
                <c:pt idx="2">
                  <c:v>-1065050.8600000001</c:v>
                </c:pt>
                <c:pt idx="3">
                  <c:v>-711123.79</c:v>
                </c:pt>
                <c:pt idx="4">
                  <c:v>-357196.73</c:v>
                </c:pt>
                <c:pt idx="5">
                  <c:v>-3269.660000000149</c:v>
                </c:pt>
                <c:pt idx="6">
                  <c:v>350657.41000000015</c:v>
                </c:pt>
                <c:pt idx="7">
                  <c:v>704584.4700000002</c:v>
                </c:pt>
                <c:pt idx="8">
                  <c:v>1058511.54</c:v>
                </c:pt>
                <c:pt idx="9">
                  <c:v>1412438.6</c:v>
                </c:pt>
                <c:pt idx="10">
                  <c:v>1766365.67</c:v>
                </c:pt>
                <c:pt idx="11">
                  <c:v>2120292.7300000004</c:v>
                </c:pt>
                <c:pt idx="12">
                  <c:v>2474219.7999999998</c:v>
                </c:pt>
                <c:pt idx="13">
                  <c:v>2828146.8600000003</c:v>
                </c:pt>
                <c:pt idx="14">
                  <c:v>3182073.9299999997</c:v>
                </c:pt>
              </c:numCache>
            </c:numRef>
          </c:yVal>
        </c:ser>
        <c:ser>
          <c:idx val="3"/>
          <c:order val="3"/>
          <c:tx>
            <c:v>Base Case</c:v>
          </c:tx>
          <c:spPr>
            <a:ln w="12700">
              <a:solidFill>
                <a:srgbClr val="00FFFF"/>
              </a:solidFill>
              <a:prstDash val="solid"/>
            </a:ln>
          </c:spPr>
          <c:marker>
            <c:symbol val="x"/>
            <c:size val="5"/>
            <c:spPr>
              <a:noFill/>
              <a:ln>
                <a:solidFill>
                  <a:srgbClr val="00FFFF"/>
                </a:solidFill>
                <a:prstDash val="solid"/>
              </a:ln>
            </c:spPr>
          </c:marker>
          <c:xVal>
            <c:numRef>
              <c:f>SolvSens!$A$32:$A$46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SolvSens!$C$32:$C$46</c:f>
              <c:numCache>
                <c:formatCode>"$"#,##0_);\("$"#,##0\)</c:formatCode>
                <c:ptCount val="15"/>
                <c:pt idx="0">
                  <c:v>-1858117.09</c:v>
                </c:pt>
                <c:pt idx="1">
                  <c:v>-1725394.44</c:v>
                </c:pt>
                <c:pt idx="2">
                  <c:v>-1592671.79</c:v>
                </c:pt>
                <c:pt idx="3">
                  <c:v>-1459949.14</c:v>
                </c:pt>
                <c:pt idx="4">
                  <c:v>-1327226.49</c:v>
                </c:pt>
                <c:pt idx="5">
                  <c:v>-1194503.8500000001</c:v>
                </c:pt>
                <c:pt idx="6">
                  <c:v>-1061781.2</c:v>
                </c:pt>
                <c:pt idx="7">
                  <c:v>-929058.55</c:v>
                </c:pt>
                <c:pt idx="8">
                  <c:v>-796335.9</c:v>
                </c:pt>
                <c:pt idx="9">
                  <c:v>-663613.25</c:v>
                </c:pt>
                <c:pt idx="10">
                  <c:v>-530890.6</c:v>
                </c:pt>
                <c:pt idx="11">
                  <c:v>-398167.95</c:v>
                </c:pt>
                <c:pt idx="12">
                  <c:v>-265445.3</c:v>
                </c:pt>
                <c:pt idx="13">
                  <c:v>-132722.65</c:v>
                </c:pt>
                <c:pt idx="14">
                  <c:v>0</c:v>
                </c:pt>
              </c:numCache>
            </c:numRef>
          </c:yVal>
        </c:ser>
        <c:ser>
          <c:idx val="4"/>
          <c:order val="4"/>
          <c:tx>
            <c:v>Quad, Trail</c:v>
          </c:tx>
          <c:spPr>
            <a:ln w="12700">
              <a:solidFill>
                <a:srgbClr val="800080"/>
              </a:solidFill>
              <a:prstDash val="solid"/>
            </a:ln>
          </c:spPr>
          <c:marker>
            <c:symbol val="star"/>
            <c:size val="5"/>
            <c:spPr>
              <a:noFill/>
              <a:ln>
                <a:solidFill>
                  <a:srgbClr val="800080"/>
                </a:solidFill>
                <a:prstDash val="solid"/>
              </a:ln>
            </c:spPr>
          </c:marker>
          <c:xVal>
            <c:numRef>
              <c:f>SolvSens!$A$32:$A$46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SolvSens!$I$32:$I$46</c:f>
              <c:numCache>
                <c:formatCode>"$"#,##0_);\("$"#,##0\)</c:formatCode>
                <c:ptCount val="15"/>
                <c:pt idx="0">
                  <c:v>-2392277.35</c:v>
                </c:pt>
                <c:pt idx="1">
                  <c:v>-2126832.0499999998</c:v>
                </c:pt>
                <c:pt idx="2">
                  <c:v>-1861386.75</c:v>
                </c:pt>
                <c:pt idx="3">
                  <c:v>-1595941.45</c:v>
                </c:pt>
                <c:pt idx="4">
                  <c:v>-1330496.1499999999</c:v>
                </c:pt>
                <c:pt idx="5">
                  <c:v>-1065050.8600000001</c:v>
                </c:pt>
                <c:pt idx="6">
                  <c:v>-799605.56</c:v>
                </c:pt>
                <c:pt idx="7">
                  <c:v>-534160.26</c:v>
                </c:pt>
                <c:pt idx="8">
                  <c:v>-268714.95999999996</c:v>
                </c:pt>
                <c:pt idx="9">
                  <c:v>-3269.660000000149</c:v>
                </c:pt>
                <c:pt idx="10">
                  <c:v>262175.64000000013</c:v>
                </c:pt>
                <c:pt idx="11">
                  <c:v>527620.93999999994</c:v>
                </c:pt>
                <c:pt idx="12">
                  <c:v>793066.24000000022</c:v>
                </c:pt>
                <c:pt idx="13">
                  <c:v>1058511.54</c:v>
                </c:pt>
                <c:pt idx="14">
                  <c:v>1323956.8399999999</c:v>
                </c:pt>
              </c:numCache>
            </c:numRef>
          </c:yVal>
        </c:ser>
        <c:axId val="367515136"/>
        <c:axId val="367521792"/>
      </c:scatterChart>
      <c:valAx>
        <c:axId val="367515136"/>
        <c:scaling>
          <c:orientation val="minMax"/>
          <c:max val="15"/>
          <c:min val="1"/>
        </c:scaling>
        <c:axPos val="b"/>
        <c:title>
          <c:tx>
            <c:rich>
              <a:bodyPr/>
              <a:lstStyle/>
              <a:p>
                <a:pPr>
                  <a:defRPr sz="1075" b="1" i="0" u="none" strike="noStrike" baseline="0">
                    <a:solidFill>
                      <a:srgbClr val="000000"/>
                    </a:solidFill>
                    <a:latin typeface="Arial"/>
                    <a:ea typeface="Arial"/>
                    <a:cs typeface="Arial"/>
                  </a:defRPr>
                </a:pPr>
                <a:r>
                  <a:rPr lang="en-US"/>
                  <a:t>Target Queue Time</a:t>
                </a:r>
              </a:p>
            </c:rich>
          </c:tx>
          <c:layout>
            <c:manualLayout>
              <c:xMode val="edge"/>
              <c:yMode val="edge"/>
              <c:x val="0.46984572230014032"/>
              <c:y val="0.9147465532325707"/>
            </c:manualLayout>
          </c:layout>
          <c:spPr>
            <a:noFill/>
            <a:ln w="25400">
              <a:noFill/>
            </a:ln>
          </c:spPr>
        </c:title>
        <c:numFmt formatCode="General" sourceLinked="1"/>
        <c:minorTickMark val="out"/>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7521792"/>
        <c:crossesAt val="-2000000"/>
        <c:crossBetween val="midCat"/>
        <c:majorUnit val="2"/>
        <c:minorUnit val="1"/>
      </c:valAx>
      <c:valAx>
        <c:axId val="367521792"/>
        <c:scaling>
          <c:orientation val="minMax"/>
          <c:max val="3500000"/>
          <c:min val="-2000000"/>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NPV</a:t>
                </a:r>
              </a:p>
            </c:rich>
          </c:tx>
          <c:layout>
            <c:manualLayout>
              <c:xMode val="edge"/>
              <c:yMode val="edge"/>
              <c:x val="1.9635343618513337E-2"/>
              <c:y val="0.45161299665128068"/>
            </c:manualLayout>
          </c:layout>
          <c:spPr>
            <a:noFill/>
            <a:ln w="25400">
              <a:noFill/>
            </a:ln>
          </c:spPr>
        </c:title>
        <c:numFmt formatCode="&quot;$&quot;#,##0_);\(&quot;$&quot;#,##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7515136"/>
        <c:crosses val="autoZero"/>
        <c:crossBetween val="midCat"/>
      </c:valAx>
      <c:spPr>
        <a:solidFill>
          <a:srgbClr val="C0C0C0"/>
        </a:solidFill>
        <a:ln w="12700">
          <a:solidFill>
            <a:srgbClr val="808080"/>
          </a:solidFill>
          <a:prstDash val="solid"/>
        </a:ln>
      </c:spPr>
    </c:plotArea>
    <c:legend>
      <c:legendPos val="r"/>
      <c:layout>
        <c:manualLayout>
          <c:xMode val="edge"/>
          <c:yMode val="edge"/>
          <c:x val="0.17671809256662011"/>
          <c:y val="0.13364057079072011"/>
          <c:w val="0.21318373071528754"/>
          <c:h val="0.25576034030228995"/>
        </c:manualLayout>
      </c:layout>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Max Tickets Sold vs. Queue Time</a:t>
            </a:r>
          </a:p>
        </c:rich>
      </c:tx>
      <c:layout>
        <c:manualLayout>
          <c:xMode val="edge"/>
          <c:yMode val="edge"/>
          <c:x val="0.32117812061711082"/>
          <c:y val="3.1180400890868598E-2"/>
        </c:manualLayout>
      </c:layout>
      <c:spPr>
        <a:noFill/>
        <a:ln w="25400">
          <a:noFill/>
        </a:ln>
      </c:spPr>
    </c:title>
    <c:plotArea>
      <c:layout>
        <c:manualLayout>
          <c:layoutTarget val="inner"/>
          <c:xMode val="edge"/>
          <c:yMode val="edge"/>
          <c:x val="0.14866760168302945"/>
          <c:y val="0.12694877505567928"/>
          <c:w val="0.79242636746143058"/>
          <c:h val="0.71714922048997864"/>
        </c:manualLayout>
      </c:layout>
      <c:scatterChart>
        <c:scatterStyle val="lineMarker"/>
        <c:ser>
          <c:idx val="1"/>
          <c:order val="0"/>
          <c:tx>
            <c:v>Base</c:v>
          </c:tx>
          <c:spPr>
            <a:ln w="12700">
              <a:solidFill>
                <a:srgbClr val="FF00FF"/>
              </a:solidFill>
              <a:prstDash val="solid"/>
            </a:ln>
          </c:spPr>
          <c:marker>
            <c:symbol val="square"/>
            <c:size val="5"/>
            <c:spPr>
              <a:solidFill>
                <a:srgbClr val="FF00FF"/>
              </a:solidFill>
              <a:ln>
                <a:solidFill>
                  <a:srgbClr val="FF00FF"/>
                </a:solidFill>
                <a:prstDash val="solid"/>
              </a:ln>
            </c:spPr>
          </c:marker>
          <c:yVal>
            <c:numRef>
              <c:f>SolvSens!$B$32:$B$46</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2"/>
          <c:order val="1"/>
          <c:tx>
            <c:v>SpeedUp</c:v>
          </c:tx>
          <c:spPr>
            <a:ln w="12700">
              <a:solidFill>
                <a:srgbClr val="FFFF00"/>
              </a:solidFill>
              <a:prstDash val="solid"/>
            </a:ln>
          </c:spPr>
          <c:marker>
            <c:symbol val="triangle"/>
            <c:size val="5"/>
            <c:spPr>
              <a:solidFill>
                <a:srgbClr val="FFFF00"/>
              </a:solidFill>
              <a:ln>
                <a:solidFill>
                  <a:srgbClr val="FFFF00"/>
                </a:solidFill>
                <a:prstDash val="solid"/>
              </a:ln>
            </c:spPr>
          </c:marker>
          <c:yVal>
            <c:numRef>
              <c:f>SolvSens!$D$32:$D$46</c:f>
              <c:numCache>
                <c:formatCode>General</c:formatCode>
                <c:ptCount val="15"/>
                <c:pt idx="0">
                  <c:v>260</c:v>
                </c:pt>
                <c:pt idx="1">
                  <c:v>280</c:v>
                </c:pt>
                <c:pt idx="2">
                  <c:v>300</c:v>
                </c:pt>
                <c:pt idx="3">
                  <c:v>320</c:v>
                </c:pt>
                <c:pt idx="4">
                  <c:v>340</c:v>
                </c:pt>
                <c:pt idx="5">
                  <c:v>360</c:v>
                </c:pt>
                <c:pt idx="6">
                  <c:v>380</c:v>
                </c:pt>
                <c:pt idx="7">
                  <c:v>400</c:v>
                </c:pt>
                <c:pt idx="8">
                  <c:v>420</c:v>
                </c:pt>
                <c:pt idx="9">
                  <c:v>440</c:v>
                </c:pt>
                <c:pt idx="10">
                  <c:v>460</c:v>
                </c:pt>
                <c:pt idx="11">
                  <c:v>480</c:v>
                </c:pt>
                <c:pt idx="12">
                  <c:v>500</c:v>
                </c:pt>
                <c:pt idx="13">
                  <c:v>520</c:v>
                </c:pt>
                <c:pt idx="14">
                  <c:v>540</c:v>
                </c:pt>
              </c:numCache>
            </c:numRef>
          </c:yVal>
        </c:ser>
        <c:ser>
          <c:idx val="3"/>
          <c:order val="2"/>
          <c:tx>
            <c:v>Quad</c:v>
          </c:tx>
          <c:spPr>
            <a:ln w="12700">
              <a:solidFill>
                <a:srgbClr val="00FFFF"/>
              </a:solidFill>
              <a:prstDash val="solid"/>
            </a:ln>
          </c:spPr>
          <c:marker>
            <c:symbol val="x"/>
            <c:size val="5"/>
            <c:spPr>
              <a:noFill/>
              <a:ln>
                <a:solidFill>
                  <a:srgbClr val="00FFFF"/>
                </a:solidFill>
                <a:prstDash val="solid"/>
              </a:ln>
            </c:spPr>
          </c:marker>
          <c:yVal>
            <c:numRef>
              <c:f>SolvSens!$F$32:$F$46</c:f>
              <c:numCache>
                <c:formatCode>0</c:formatCode>
                <c:ptCount val="15"/>
                <c:pt idx="0">
                  <c:v>420.4444444444444</c:v>
                </c:pt>
                <c:pt idx="1">
                  <c:v>446.22222222222223</c:v>
                </c:pt>
                <c:pt idx="2">
                  <c:v>472</c:v>
                </c:pt>
                <c:pt idx="3">
                  <c:v>497.77777777777777</c:v>
                </c:pt>
                <c:pt idx="4">
                  <c:v>523.55555555555554</c:v>
                </c:pt>
                <c:pt idx="5">
                  <c:v>549.33333333333326</c:v>
                </c:pt>
                <c:pt idx="6">
                  <c:v>575.11111111111109</c:v>
                </c:pt>
                <c:pt idx="7">
                  <c:v>600.88888888888891</c:v>
                </c:pt>
                <c:pt idx="8">
                  <c:v>626.66666666666663</c:v>
                </c:pt>
                <c:pt idx="9">
                  <c:v>652.44444444444446</c:v>
                </c:pt>
                <c:pt idx="10">
                  <c:v>678.22222222222217</c:v>
                </c:pt>
                <c:pt idx="11">
                  <c:v>704</c:v>
                </c:pt>
                <c:pt idx="12">
                  <c:v>729.77777777777783</c:v>
                </c:pt>
                <c:pt idx="13">
                  <c:v>755.55555555555554</c:v>
                </c:pt>
                <c:pt idx="14">
                  <c:v>781.33333333333326</c:v>
                </c:pt>
              </c:numCache>
            </c:numRef>
          </c:yVal>
        </c:ser>
        <c:ser>
          <c:idx val="4"/>
          <c:order val="3"/>
          <c:tx>
            <c:v>Quad&amp;Trail</c:v>
          </c:tx>
          <c:spPr>
            <a:ln w="12700">
              <a:solidFill>
                <a:srgbClr val="800080"/>
              </a:solidFill>
              <a:prstDash val="solid"/>
            </a:ln>
          </c:spPr>
          <c:marker>
            <c:symbol val="star"/>
            <c:size val="5"/>
            <c:spPr>
              <a:noFill/>
              <a:ln>
                <a:solidFill>
                  <a:srgbClr val="800080"/>
                </a:solidFill>
                <a:prstDash val="solid"/>
              </a:ln>
            </c:spPr>
          </c:marker>
          <c:yVal>
            <c:numRef>
              <c:f>SolvSens!$H$32:$H$46</c:f>
              <c:numCache>
                <c:formatCode>General</c:formatCode>
                <c:ptCount val="15"/>
                <c:pt idx="0">
                  <c:v>450</c:v>
                </c:pt>
                <c:pt idx="1">
                  <c:v>480</c:v>
                </c:pt>
                <c:pt idx="2">
                  <c:v>510</c:v>
                </c:pt>
                <c:pt idx="3">
                  <c:v>540</c:v>
                </c:pt>
                <c:pt idx="4">
                  <c:v>570</c:v>
                </c:pt>
                <c:pt idx="5">
                  <c:v>600</c:v>
                </c:pt>
                <c:pt idx="6">
                  <c:v>630</c:v>
                </c:pt>
                <c:pt idx="7">
                  <c:v>660</c:v>
                </c:pt>
                <c:pt idx="8">
                  <c:v>690</c:v>
                </c:pt>
                <c:pt idx="9">
                  <c:v>720</c:v>
                </c:pt>
                <c:pt idx="10">
                  <c:v>750</c:v>
                </c:pt>
                <c:pt idx="11">
                  <c:v>780</c:v>
                </c:pt>
                <c:pt idx="12">
                  <c:v>810</c:v>
                </c:pt>
                <c:pt idx="13">
                  <c:v>840</c:v>
                </c:pt>
                <c:pt idx="14">
                  <c:v>870</c:v>
                </c:pt>
              </c:numCache>
            </c:numRef>
          </c:yVal>
        </c:ser>
        <c:ser>
          <c:idx val="5"/>
          <c:order val="4"/>
          <c:tx>
            <c:v>QuadTrailSpeed</c:v>
          </c:tx>
          <c:spPr>
            <a:ln w="12700">
              <a:solidFill>
                <a:srgbClr val="800000"/>
              </a:solidFill>
              <a:prstDash val="solid"/>
            </a:ln>
          </c:spPr>
          <c:marker>
            <c:symbol val="circle"/>
            <c:size val="5"/>
            <c:spPr>
              <a:solidFill>
                <a:srgbClr val="800000"/>
              </a:solidFill>
              <a:ln>
                <a:solidFill>
                  <a:srgbClr val="800000"/>
                </a:solidFill>
                <a:prstDash val="solid"/>
              </a:ln>
            </c:spPr>
          </c:marker>
          <c:yVal>
            <c:numRef>
              <c:f>SolvSens!$J$32:$J$46</c:f>
              <c:numCache>
                <c:formatCode>General</c:formatCode>
                <c:ptCount val="15"/>
                <c:pt idx="0">
                  <c:v>520</c:v>
                </c:pt>
                <c:pt idx="1">
                  <c:v>560</c:v>
                </c:pt>
                <c:pt idx="2">
                  <c:v>600</c:v>
                </c:pt>
                <c:pt idx="3">
                  <c:v>640</c:v>
                </c:pt>
                <c:pt idx="4">
                  <c:v>680</c:v>
                </c:pt>
                <c:pt idx="5">
                  <c:v>720</c:v>
                </c:pt>
                <c:pt idx="6">
                  <c:v>760</c:v>
                </c:pt>
                <c:pt idx="7">
                  <c:v>800</c:v>
                </c:pt>
                <c:pt idx="8">
                  <c:v>840</c:v>
                </c:pt>
                <c:pt idx="9">
                  <c:v>880</c:v>
                </c:pt>
                <c:pt idx="10">
                  <c:v>920</c:v>
                </c:pt>
                <c:pt idx="11">
                  <c:v>960</c:v>
                </c:pt>
                <c:pt idx="12">
                  <c:v>1000</c:v>
                </c:pt>
                <c:pt idx="13">
                  <c:v>1040</c:v>
                </c:pt>
                <c:pt idx="14">
                  <c:v>1080</c:v>
                </c:pt>
              </c:numCache>
            </c:numRef>
          </c:yVal>
        </c:ser>
        <c:axId val="367434368"/>
        <c:axId val="367449216"/>
      </c:scatterChart>
      <c:valAx>
        <c:axId val="367434368"/>
        <c:scaling>
          <c:orientation val="minMax"/>
          <c:max val="15"/>
          <c:min val="1"/>
        </c:scaling>
        <c:axPos val="b"/>
        <c:title>
          <c:tx>
            <c:rich>
              <a:bodyPr/>
              <a:lstStyle/>
              <a:p>
                <a:pPr>
                  <a:defRPr sz="1075" b="1" i="0" u="none" strike="noStrike" baseline="0">
                    <a:solidFill>
                      <a:srgbClr val="000000"/>
                    </a:solidFill>
                    <a:latin typeface="Arial"/>
                    <a:ea typeface="Arial"/>
                    <a:cs typeface="Arial"/>
                  </a:defRPr>
                </a:pPr>
                <a:r>
                  <a:rPr lang="en-US"/>
                  <a:t>Queue Time (min.)</a:t>
                </a:r>
              </a:p>
            </c:rich>
          </c:tx>
          <c:layout>
            <c:manualLayout>
              <c:xMode val="edge"/>
              <c:yMode val="edge"/>
              <c:x val="0.45301542776998621"/>
              <c:y val="0.915367512394283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7449216"/>
        <c:crosses val="autoZero"/>
        <c:crossBetween val="midCat"/>
      </c:valAx>
      <c:valAx>
        <c:axId val="367449216"/>
        <c:scaling>
          <c:orientation val="minMax"/>
          <c:max val="1200"/>
          <c:min val="200"/>
        </c:scaling>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Tickets</a:t>
                </a:r>
              </a:p>
            </c:rich>
          </c:tx>
          <c:layout>
            <c:manualLayout>
              <c:xMode val="edge"/>
              <c:yMode val="edge"/>
              <c:x val="5.3295932678821892E-2"/>
              <c:y val="0.4253897929425493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7434368"/>
        <c:crosses val="autoZero"/>
        <c:crossBetween val="midCat"/>
      </c:valAx>
      <c:spPr>
        <a:solidFill>
          <a:srgbClr val="C0C0C0"/>
        </a:solidFill>
        <a:ln w="12700">
          <a:solidFill>
            <a:srgbClr val="808080"/>
          </a:solidFill>
          <a:prstDash val="solid"/>
        </a:ln>
      </c:spPr>
    </c:plotArea>
    <c:legend>
      <c:legendPos val="r"/>
      <c:layout>
        <c:manualLayout>
          <c:xMode val="edge"/>
          <c:yMode val="edge"/>
          <c:x val="0.13604488078541394"/>
          <c:y val="0.13140320793234189"/>
          <c:w val="0.38849929873772798"/>
          <c:h val="0.16035625546806651"/>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Tickets vs. Queue Time</a:t>
            </a:r>
          </a:p>
        </c:rich>
      </c:tx>
      <c:layout>
        <c:manualLayout>
          <c:xMode val="edge"/>
          <c:yMode val="edge"/>
          <c:x val="0.38681639023679287"/>
          <c:y val="3.0042949934354402E-2"/>
        </c:manualLayout>
      </c:layout>
      <c:spPr>
        <a:noFill/>
        <a:ln w="25400">
          <a:noFill/>
        </a:ln>
      </c:spPr>
    </c:title>
    <c:plotArea>
      <c:layout>
        <c:manualLayout>
          <c:layoutTarget val="inner"/>
          <c:xMode val="edge"/>
          <c:yMode val="edge"/>
          <c:x val="0.14630882072463608"/>
          <c:y val="0.13763469765351477"/>
          <c:w val="0.79463139329343679"/>
          <c:h val="0.7139799940776087"/>
        </c:manualLayout>
      </c:layout>
      <c:scatterChart>
        <c:scatterStyle val="lineMarker"/>
        <c:ser>
          <c:idx val="1"/>
          <c:order val="0"/>
          <c:tx>
            <c:v>Base</c:v>
          </c:tx>
          <c:spPr>
            <a:ln w="12700">
              <a:solidFill>
                <a:srgbClr val="003366"/>
              </a:solidFill>
              <a:prstDash val="solid"/>
            </a:ln>
          </c:spPr>
          <c:marker>
            <c:symbol val="square"/>
            <c:size val="5"/>
            <c:spPr>
              <a:solidFill>
                <a:srgbClr val="000080"/>
              </a:solidFill>
              <a:ln>
                <a:solidFill>
                  <a:srgbClr val="003366"/>
                </a:solidFill>
                <a:prstDash val="solid"/>
              </a:ln>
            </c:spPr>
          </c:marker>
          <c:yVal>
            <c:numRef>
              <c:f>SolvSens!$B$32:$B$46</c:f>
              <c:numCache>
                <c:formatCode>General</c:formatCode>
                <c:ptCount val="15"/>
                <c:pt idx="0">
                  <c:v>225</c:v>
                </c:pt>
                <c:pt idx="1">
                  <c:v>240</c:v>
                </c:pt>
                <c:pt idx="2">
                  <c:v>255</c:v>
                </c:pt>
                <c:pt idx="3">
                  <c:v>270</c:v>
                </c:pt>
                <c:pt idx="4">
                  <c:v>285</c:v>
                </c:pt>
                <c:pt idx="5">
                  <c:v>300</c:v>
                </c:pt>
                <c:pt idx="6">
                  <c:v>315</c:v>
                </c:pt>
                <c:pt idx="7">
                  <c:v>330</c:v>
                </c:pt>
                <c:pt idx="8">
                  <c:v>345</c:v>
                </c:pt>
                <c:pt idx="9">
                  <c:v>360</c:v>
                </c:pt>
                <c:pt idx="10">
                  <c:v>375</c:v>
                </c:pt>
                <c:pt idx="11">
                  <c:v>390</c:v>
                </c:pt>
                <c:pt idx="12">
                  <c:v>405</c:v>
                </c:pt>
                <c:pt idx="13">
                  <c:v>420</c:v>
                </c:pt>
                <c:pt idx="14">
                  <c:v>435</c:v>
                </c:pt>
              </c:numCache>
            </c:numRef>
          </c:yVal>
        </c:ser>
        <c:ser>
          <c:idx val="2"/>
          <c:order val="1"/>
          <c:tx>
            <c:v>SpeedUp</c:v>
          </c:tx>
          <c:spPr>
            <a:ln w="12700">
              <a:solidFill>
                <a:srgbClr val="FF00FF"/>
              </a:solidFill>
              <a:prstDash val="solid"/>
            </a:ln>
          </c:spPr>
          <c:marker>
            <c:symbol val="triangle"/>
            <c:size val="5"/>
            <c:spPr>
              <a:solidFill>
                <a:srgbClr val="FF00FF"/>
              </a:solidFill>
              <a:ln>
                <a:solidFill>
                  <a:srgbClr val="FF00FF"/>
                </a:solidFill>
                <a:prstDash val="solid"/>
              </a:ln>
            </c:spPr>
          </c:marker>
          <c:yVal>
            <c:numRef>
              <c:f>SolvSens!$D$32:$D$46</c:f>
              <c:numCache>
                <c:formatCode>General</c:formatCode>
                <c:ptCount val="15"/>
                <c:pt idx="0">
                  <c:v>260</c:v>
                </c:pt>
                <c:pt idx="1">
                  <c:v>280</c:v>
                </c:pt>
                <c:pt idx="2">
                  <c:v>300</c:v>
                </c:pt>
                <c:pt idx="3">
                  <c:v>320</c:v>
                </c:pt>
                <c:pt idx="4">
                  <c:v>340</c:v>
                </c:pt>
                <c:pt idx="5">
                  <c:v>360</c:v>
                </c:pt>
                <c:pt idx="6">
                  <c:v>380</c:v>
                </c:pt>
                <c:pt idx="7">
                  <c:v>400</c:v>
                </c:pt>
                <c:pt idx="8">
                  <c:v>420</c:v>
                </c:pt>
                <c:pt idx="9">
                  <c:v>440</c:v>
                </c:pt>
                <c:pt idx="10">
                  <c:v>460</c:v>
                </c:pt>
                <c:pt idx="11">
                  <c:v>480</c:v>
                </c:pt>
                <c:pt idx="12">
                  <c:v>500</c:v>
                </c:pt>
                <c:pt idx="13">
                  <c:v>520</c:v>
                </c:pt>
                <c:pt idx="14">
                  <c:v>540</c:v>
                </c:pt>
              </c:numCache>
            </c:numRef>
          </c:yVal>
        </c:ser>
        <c:ser>
          <c:idx val="3"/>
          <c:order val="2"/>
          <c:tx>
            <c:v>Quad</c:v>
          </c:tx>
          <c:spPr>
            <a:ln w="12700">
              <a:solidFill>
                <a:srgbClr val="008000"/>
              </a:solidFill>
              <a:prstDash val="solid"/>
            </a:ln>
          </c:spPr>
          <c:marker>
            <c:symbol val="circle"/>
            <c:size val="4"/>
            <c:spPr>
              <a:solidFill>
                <a:srgbClr val="008000"/>
              </a:solidFill>
              <a:ln>
                <a:solidFill>
                  <a:srgbClr val="008000"/>
                </a:solidFill>
                <a:prstDash val="solid"/>
              </a:ln>
            </c:spPr>
          </c:marker>
          <c:yVal>
            <c:numRef>
              <c:f>SolvSens!$F$32:$F$46</c:f>
              <c:numCache>
                <c:formatCode>0</c:formatCode>
                <c:ptCount val="15"/>
                <c:pt idx="0">
                  <c:v>420.4444444444444</c:v>
                </c:pt>
                <c:pt idx="1">
                  <c:v>446.22222222222223</c:v>
                </c:pt>
                <c:pt idx="2">
                  <c:v>472</c:v>
                </c:pt>
                <c:pt idx="3">
                  <c:v>497.77777777777777</c:v>
                </c:pt>
                <c:pt idx="4">
                  <c:v>523.55555555555554</c:v>
                </c:pt>
                <c:pt idx="5">
                  <c:v>549.33333333333326</c:v>
                </c:pt>
                <c:pt idx="6">
                  <c:v>575.11111111111109</c:v>
                </c:pt>
                <c:pt idx="7">
                  <c:v>600.88888888888891</c:v>
                </c:pt>
                <c:pt idx="8">
                  <c:v>626.66666666666663</c:v>
                </c:pt>
                <c:pt idx="9">
                  <c:v>652.44444444444446</c:v>
                </c:pt>
                <c:pt idx="10">
                  <c:v>678.22222222222217</c:v>
                </c:pt>
                <c:pt idx="11">
                  <c:v>704</c:v>
                </c:pt>
                <c:pt idx="12">
                  <c:v>729.77777777777783</c:v>
                </c:pt>
                <c:pt idx="13">
                  <c:v>755.55555555555554</c:v>
                </c:pt>
                <c:pt idx="14">
                  <c:v>781.33333333333326</c:v>
                </c:pt>
              </c:numCache>
            </c:numRef>
          </c:yVal>
        </c:ser>
        <c:ser>
          <c:idx val="4"/>
          <c:order val="3"/>
          <c:tx>
            <c:v>Quad&amp;Trail</c:v>
          </c:tx>
          <c:spPr>
            <a:ln w="12700">
              <a:solidFill>
                <a:srgbClr val="0000FF"/>
              </a:solidFill>
              <a:prstDash val="solid"/>
            </a:ln>
          </c:spPr>
          <c:marker>
            <c:symbol val="star"/>
            <c:size val="4"/>
            <c:spPr>
              <a:solidFill>
                <a:srgbClr val="3366FF"/>
              </a:solidFill>
              <a:ln>
                <a:solidFill>
                  <a:srgbClr val="3366FF"/>
                </a:solidFill>
                <a:prstDash val="solid"/>
              </a:ln>
            </c:spPr>
          </c:marker>
          <c:yVal>
            <c:numRef>
              <c:f>SolvSens!$H$32:$H$46</c:f>
              <c:numCache>
                <c:formatCode>General</c:formatCode>
                <c:ptCount val="15"/>
                <c:pt idx="0">
                  <c:v>450</c:v>
                </c:pt>
                <c:pt idx="1">
                  <c:v>480</c:v>
                </c:pt>
                <c:pt idx="2">
                  <c:v>510</c:v>
                </c:pt>
                <c:pt idx="3">
                  <c:v>540</c:v>
                </c:pt>
                <c:pt idx="4">
                  <c:v>570</c:v>
                </c:pt>
                <c:pt idx="5">
                  <c:v>600</c:v>
                </c:pt>
                <c:pt idx="6">
                  <c:v>630</c:v>
                </c:pt>
                <c:pt idx="7">
                  <c:v>660</c:v>
                </c:pt>
                <c:pt idx="8">
                  <c:v>690</c:v>
                </c:pt>
                <c:pt idx="9">
                  <c:v>720</c:v>
                </c:pt>
                <c:pt idx="10">
                  <c:v>750</c:v>
                </c:pt>
                <c:pt idx="11">
                  <c:v>780</c:v>
                </c:pt>
                <c:pt idx="12">
                  <c:v>810</c:v>
                </c:pt>
                <c:pt idx="13">
                  <c:v>840</c:v>
                </c:pt>
                <c:pt idx="14">
                  <c:v>870</c:v>
                </c:pt>
              </c:numCache>
            </c:numRef>
          </c:yVal>
        </c:ser>
        <c:ser>
          <c:idx val="5"/>
          <c:order val="4"/>
          <c:tx>
            <c:v>QuadTrailSpeed</c:v>
          </c:tx>
          <c:spPr>
            <a:ln w="12700">
              <a:solidFill>
                <a:srgbClr val="800080"/>
              </a:solidFill>
              <a:prstDash val="solid"/>
            </a:ln>
          </c:spPr>
          <c:marker>
            <c:symbol val="circle"/>
            <c:size val="5"/>
            <c:spPr>
              <a:solidFill>
                <a:srgbClr val="993366"/>
              </a:solidFill>
              <a:ln>
                <a:solidFill>
                  <a:srgbClr val="800080"/>
                </a:solidFill>
                <a:prstDash val="solid"/>
              </a:ln>
            </c:spPr>
          </c:marker>
          <c:yVal>
            <c:numRef>
              <c:f>SolvSens!$J$32:$J$46</c:f>
              <c:numCache>
                <c:formatCode>General</c:formatCode>
                <c:ptCount val="15"/>
                <c:pt idx="0">
                  <c:v>520</c:v>
                </c:pt>
                <c:pt idx="1">
                  <c:v>560</c:v>
                </c:pt>
                <c:pt idx="2">
                  <c:v>600</c:v>
                </c:pt>
                <c:pt idx="3">
                  <c:v>640</c:v>
                </c:pt>
                <c:pt idx="4">
                  <c:v>680</c:v>
                </c:pt>
                <c:pt idx="5">
                  <c:v>720</c:v>
                </c:pt>
                <c:pt idx="6">
                  <c:v>760</c:v>
                </c:pt>
                <c:pt idx="7">
                  <c:v>800</c:v>
                </c:pt>
                <c:pt idx="8">
                  <c:v>840</c:v>
                </c:pt>
                <c:pt idx="9">
                  <c:v>880</c:v>
                </c:pt>
                <c:pt idx="10">
                  <c:v>920</c:v>
                </c:pt>
                <c:pt idx="11">
                  <c:v>960</c:v>
                </c:pt>
                <c:pt idx="12">
                  <c:v>1000</c:v>
                </c:pt>
                <c:pt idx="13">
                  <c:v>1040</c:v>
                </c:pt>
                <c:pt idx="14">
                  <c:v>1080</c:v>
                </c:pt>
              </c:numCache>
            </c:numRef>
          </c:yVal>
        </c:ser>
        <c:ser>
          <c:idx val="0"/>
          <c:order val="5"/>
          <c:tx>
            <c:v>Demand</c:v>
          </c:tx>
          <c:spPr>
            <a:ln w="25400">
              <a:solidFill>
                <a:srgbClr val="00FF00"/>
              </a:solidFill>
              <a:prstDash val="solid"/>
            </a:ln>
          </c:spPr>
          <c:marker>
            <c:symbol val="none"/>
          </c:marker>
          <c:xVal>
            <c:numRef>
              <c:f>SolvSens!$A$32:$A$46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SolvSens!$L$32:$L$46</c:f>
              <c:numCache>
                <c:formatCode>_(* #,##0_);_(* \(#,##0\);_(* "-"??_);_(@_)</c:formatCode>
                <c:ptCount val="15"/>
                <c:pt idx="0">
                  <c:v>841</c:v>
                </c:pt>
                <c:pt idx="1">
                  <c:v>812</c:v>
                </c:pt>
                <c:pt idx="2">
                  <c:v>783</c:v>
                </c:pt>
                <c:pt idx="3">
                  <c:v>754</c:v>
                </c:pt>
                <c:pt idx="4">
                  <c:v>725</c:v>
                </c:pt>
                <c:pt idx="5">
                  <c:v>696</c:v>
                </c:pt>
                <c:pt idx="6">
                  <c:v>667</c:v>
                </c:pt>
                <c:pt idx="7">
                  <c:v>638</c:v>
                </c:pt>
                <c:pt idx="8">
                  <c:v>609</c:v>
                </c:pt>
                <c:pt idx="9">
                  <c:v>580</c:v>
                </c:pt>
                <c:pt idx="10">
                  <c:v>551</c:v>
                </c:pt>
                <c:pt idx="11">
                  <c:v>522</c:v>
                </c:pt>
                <c:pt idx="12">
                  <c:v>493</c:v>
                </c:pt>
                <c:pt idx="13">
                  <c:v>464</c:v>
                </c:pt>
                <c:pt idx="14">
                  <c:v>435</c:v>
                </c:pt>
              </c:numCache>
            </c:numRef>
          </c:yVal>
        </c:ser>
        <c:axId val="367572096"/>
        <c:axId val="367574016"/>
      </c:scatterChart>
      <c:valAx>
        <c:axId val="367572096"/>
        <c:scaling>
          <c:orientation val="minMax"/>
          <c:max val="15"/>
          <c:min val="1"/>
        </c:scaling>
        <c:axPos val="b"/>
        <c:title>
          <c:tx>
            <c:rich>
              <a:bodyPr/>
              <a:lstStyle/>
              <a:p>
                <a:pPr>
                  <a:defRPr sz="1050" b="1" i="0" u="none" strike="noStrike" baseline="0">
                    <a:solidFill>
                      <a:srgbClr val="000000"/>
                    </a:solidFill>
                    <a:latin typeface="Arial"/>
                    <a:ea typeface="Arial"/>
                    <a:cs typeface="Arial"/>
                  </a:defRPr>
                </a:pPr>
                <a:r>
                  <a:rPr lang="en-US"/>
                  <a:t>Queue Time (min.)</a:t>
                </a:r>
              </a:p>
            </c:rich>
          </c:tx>
          <c:layout>
            <c:manualLayout>
              <c:xMode val="edge"/>
              <c:yMode val="edge"/>
              <c:x val="0.45637612234958835"/>
              <c:y val="0.9204321395309451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67574016"/>
        <c:crosses val="autoZero"/>
        <c:crossBetween val="midCat"/>
      </c:valAx>
      <c:valAx>
        <c:axId val="367574016"/>
        <c:scaling>
          <c:orientation val="minMax"/>
          <c:max val="1200"/>
          <c:min val="200"/>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Tickets</a:t>
                </a:r>
              </a:p>
            </c:rich>
          </c:tx>
          <c:layout>
            <c:manualLayout>
              <c:xMode val="edge"/>
              <c:yMode val="edge"/>
              <c:x val="5.771820241025289E-2"/>
              <c:y val="0.4451621934354979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67572096"/>
        <c:crosses val="autoZero"/>
        <c:crossBetween val="midCat"/>
      </c:valAx>
      <c:spPr>
        <a:noFill/>
        <a:ln w="12700">
          <a:solidFill>
            <a:srgbClr val="808080"/>
          </a:solidFill>
          <a:prstDash val="solid"/>
        </a:ln>
      </c:spPr>
    </c:plotArea>
    <c:legend>
      <c:legendPos val="r"/>
      <c:layout>
        <c:manualLayout>
          <c:xMode val="edge"/>
          <c:yMode val="edge"/>
          <c:x val="0.12751682502949896"/>
          <c:y val="0.12258087093951975"/>
          <c:w val="0.37181226568347747"/>
          <c:h val="0.15483893545564878"/>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205804749340382"/>
          <c:y val="0.10244988864142535"/>
          <c:w val="0.76912928759894506"/>
          <c:h val="0.74164810690423211"/>
        </c:manualLayout>
      </c:layout>
      <c:scatterChart>
        <c:scatterStyle val="lineMarker"/>
        <c:ser>
          <c:idx val="0"/>
          <c:order val="0"/>
          <c:tx>
            <c:v>Base</c:v>
          </c:tx>
          <c:spPr>
            <a:ln w="25400">
              <a:solidFill>
                <a:srgbClr val="000080"/>
              </a:solidFill>
              <a:prstDash val="solid"/>
            </a:ln>
          </c:spPr>
          <c:marker>
            <c:symbol val="none"/>
          </c:marker>
          <c:xVal>
            <c:numRef>
              <c:f>SolvSens!$B$140:$B$141</c:f>
              <c:numCache>
                <c:formatCode>0.0</c:formatCode>
                <c:ptCount val="2"/>
                <c:pt idx="0" formatCode="General">
                  <c:v>0</c:v>
                </c:pt>
                <c:pt idx="1">
                  <c:v>15</c:v>
                </c:pt>
              </c:numCache>
            </c:numRef>
          </c:xVal>
          <c:yVal>
            <c:numRef>
              <c:f>SolvSens!$C$140:$C$141</c:f>
              <c:numCache>
                <c:formatCode>_("$"* #,##0_);_("$"* \(#,##0\);_("$"* "-"??_);_(@_)</c:formatCode>
                <c:ptCount val="2"/>
                <c:pt idx="0">
                  <c:v>-1990839.7400000002</c:v>
                </c:pt>
                <c:pt idx="1">
                  <c:v>1.0000001871958375E-2</c:v>
                </c:pt>
              </c:numCache>
            </c:numRef>
          </c:yVal>
        </c:ser>
        <c:ser>
          <c:idx val="1"/>
          <c:order val="1"/>
          <c:tx>
            <c:v>SpeedUp</c:v>
          </c:tx>
          <c:spPr>
            <a:ln w="25400">
              <a:solidFill>
                <a:srgbClr val="FF00FF"/>
              </a:solidFill>
              <a:prstDash val="solid"/>
            </a:ln>
          </c:spPr>
          <c:marker>
            <c:symbol val="none"/>
          </c:marker>
          <c:xVal>
            <c:numRef>
              <c:f>SolvSens!$D$140:$D$141</c:f>
              <c:numCache>
                <c:formatCode>0.0</c:formatCode>
                <c:ptCount val="2"/>
                <c:pt idx="0" formatCode="General">
                  <c:v>0</c:v>
                </c:pt>
                <c:pt idx="1">
                  <c:v>12.857142857142858</c:v>
                </c:pt>
              </c:numCache>
            </c:numRef>
          </c:xVal>
          <c:yVal>
            <c:numRef>
              <c:f>SolvSens!$E$140:$E$141</c:f>
              <c:numCache>
                <c:formatCode>_("$"* #,##0_);_("$"* \(#,##0\);_("$"* "-"??_);_(@_)</c:formatCode>
                <c:ptCount val="2"/>
                <c:pt idx="0">
                  <c:v>-1725394.44</c:v>
                </c:pt>
                <c:pt idx="1">
                  <c:v>549850.94571428606</c:v>
                </c:pt>
              </c:numCache>
            </c:numRef>
          </c:yVal>
        </c:ser>
        <c:ser>
          <c:idx val="2"/>
          <c:order val="2"/>
          <c:tx>
            <c:v>Quad</c:v>
          </c:tx>
          <c:spPr>
            <a:ln w="25400">
              <a:solidFill>
                <a:srgbClr val="008000"/>
              </a:solidFill>
              <a:prstDash val="solid"/>
            </a:ln>
          </c:spPr>
          <c:marker>
            <c:symbol val="none"/>
          </c:marker>
          <c:xVal>
            <c:numRef>
              <c:f>SolvSens!$F$140:$F$141</c:f>
              <c:numCache>
                <c:formatCode>0.0</c:formatCode>
                <c:ptCount val="2"/>
                <c:pt idx="0" formatCode="General">
                  <c:v>0</c:v>
                </c:pt>
                <c:pt idx="1">
                  <c:v>8.6774847870182494</c:v>
                </c:pt>
              </c:numCache>
            </c:numRef>
          </c:xVal>
          <c:yVal>
            <c:numRef>
              <c:f>SolvSens!$G$140:$G$141</c:f>
              <c:numCache>
                <c:formatCode>_("$"* #,##0_);_("$"* \(#,##0\);_("$"* "-"??_);_(@_)</c:formatCode>
                <c:ptCount val="2"/>
                <c:pt idx="0">
                  <c:v>-1081876.46</c:v>
                </c:pt>
                <c:pt idx="1">
                  <c:v>897339.19870182383</c:v>
                </c:pt>
              </c:numCache>
            </c:numRef>
          </c:yVal>
        </c:ser>
        <c:ser>
          <c:idx val="3"/>
          <c:order val="3"/>
          <c:tx>
            <c:v>Quad &amp; Trail</c:v>
          </c:tx>
          <c:spPr>
            <a:ln w="25400">
              <a:solidFill>
                <a:srgbClr val="3366FF"/>
              </a:solidFill>
              <a:prstDash val="solid"/>
            </a:ln>
          </c:spPr>
          <c:marker>
            <c:symbol val="none"/>
          </c:marker>
          <c:xVal>
            <c:numRef>
              <c:f>SolvSens!$H$140:$H$141</c:f>
              <c:numCache>
                <c:formatCode>0.0</c:formatCode>
                <c:ptCount val="2"/>
                <c:pt idx="0" formatCode="General">
                  <c:v>0</c:v>
                </c:pt>
                <c:pt idx="1">
                  <c:v>7.6271186440677967</c:v>
                </c:pt>
              </c:numCache>
            </c:numRef>
          </c:xVal>
          <c:yVal>
            <c:numRef>
              <c:f>SolvSens!$I$140:$I$141</c:f>
              <c:numCache>
                <c:formatCode>_("$"* #,##0_);_("$"* \(#,##0\);_("$"* "-"??_);_(@_)</c:formatCode>
                <c:ptCount val="2"/>
                <c:pt idx="0">
                  <c:v>-2657722.6500000004</c:v>
                </c:pt>
                <c:pt idx="1">
                  <c:v>-633139.8533898287</c:v>
                </c:pt>
              </c:numCache>
            </c:numRef>
          </c:yVal>
        </c:ser>
        <c:ser>
          <c:idx val="4"/>
          <c:order val="4"/>
          <c:tx>
            <c:v>QT&amp;S</c:v>
          </c:tx>
          <c:spPr>
            <a:ln w="25400">
              <a:solidFill>
                <a:srgbClr val="800080"/>
              </a:solidFill>
              <a:prstDash val="solid"/>
            </a:ln>
          </c:spPr>
          <c:marker>
            <c:symbol val="none"/>
          </c:marker>
          <c:xVal>
            <c:numRef>
              <c:f>SolvSens!$J$140:$J$141</c:f>
              <c:numCache>
                <c:formatCode>0.0</c:formatCode>
                <c:ptCount val="2"/>
                <c:pt idx="0" formatCode="General">
                  <c:v>0</c:v>
                </c:pt>
                <c:pt idx="1">
                  <c:v>5.6521739130434785</c:v>
                </c:pt>
              </c:numCache>
            </c:numRef>
          </c:xVal>
          <c:yVal>
            <c:numRef>
              <c:f>SolvSens!$K$140:$K$141</c:f>
              <c:numCache>
                <c:formatCode>_("$"* #,##0_);_("$"* \(#,##0\);_("$"* "-"??_);_(@_)</c:formatCode>
                <c:ptCount val="2"/>
                <c:pt idx="0">
                  <c:v>-2126832.06</c:v>
                </c:pt>
                <c:pt idx="1">
                  <c:v>-126374.70782608655</c:v>
                </c:pt>
              </c:numCache>
            </c:numRef>
          </c:yVal>
        </c:ser>
        <c:axId val="368806144"/>
        <c:axId val="368816512"/>
      </c:scatterChart>
      <c:valAx>
        <c:axId val="368806144"/>
        <c:scaling>
          <c:orientation val="minMax"/>
          <c:max val="15"/>
          <c:min val="1"/>
        </c:scaling>
        <c:axPos val="b"/>
        <c:title>
          <c:tx>
            <c:rich>
              <a:bodyPr/>
              <a:lstStyle/>
              <a:p>
                <a:pPr>
                  <a:defRPr sz="1025" b="1" i="0" u="none" strike="noStrike" baseline="0">
                    <a:solidFill>
                      <a:srgbClr val="000000"/>
                    </a:solidFill>
                    <a:latin typeface="Arial"/>
                    <a:ea typeface="Arial"/>
                    <a:cs typeface="Arial"/>
                  </a:defRPr>
                </a:pPr>
                <a:r>
                  <a:rPr lang="en-US"/>
                  <a:t>Queue Time</a:t>
                </a:r>
              </a:p>
            </c:rich>
          </c:tx>
          <c:layout>
            <c:manualLayout>
              <c:xMode val="edge"/>
              <c:yMode val="edge"/>
              <c:x val="0.50791557305336832"/>
              <c:y val="0.915367512394283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68816512"/>
        <c:crossesAt val="-2500000"/>
        <c:crossBetween val="midCat"/>
      </c:valAx>
      <c:valAx>
        <c:axId val="368816512"/>
        <c:scaling>
          <c:orientation val="minMax"/>
          <c:max val="1000000"/>
          <c:min val="-2500000"/>
        </c:scaling>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NPV</a:t>
                </a:r>
              </a:p>
            </c:rich>
          </c:tx>
          <c:layout>
            <c:manualLayout>
              <c:xMode val="edge"/>
              <c:yMode val="edge"/>
              <c:x val="1.9788868303226816E-2"/>
              <c:y val="0.43652563429571334"/>
            </c:manualLayout>
          </c:layout>
          <c:spPr>
            <a:noFill/>
            <a:ln w="25400">
              <a:noFill/>
            </a:ln>
          </c:spPr>
        </c:title>
        <c:numFmt formatCode="_(&quot;$&quot;* #,##0_);_(&quot;$&quot;* \(#,##0\);_(&quot;$&quot;* &quot;-&quot;??_);_(@_)"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68806144"/>
        <c:crosses val="autoZero"/>
        <c:crossBetween val="midCat"/>
      </c:valAx>
      <c:spPr>
        <a:noFill/>
        <a:ln w="12700">
          <a:solidFill>
            <a:srgbClr val="808080"/>
          </a:solidFill>
          <a:prstDash val="solid"/>
        </a:ln>
      </c:spPr>
    </c:plotArea>
    <c:legend>
      <c:legendPos val="r"/>
      <c:layout>
        <c:manualLayout>
          <c:xMode val="edge"/>
          <c:yMode val="edge"/>
          <c:x val="0.75197892542843958"/>
          <c:y val="0.54120268299795793"/>
          <c:w val="0.15831133240697864"/>
          <c:h val="0.2360802566345874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Arial"/>
                <a:ea typeface="Arial"/>
                <a:cs typeface="Arial"/>
              </a:defRPr>
            </a:pPr>
            <a:r>
              <a:rPr lang="en-US"/>
              <a:t>Time Spent</a:t>
            </a:r>
          </a:p>
        </c:rich>
      </c:tx>
      <c:layout>
        <c:manualLayout>
          <c:xMode val="edge"/>
          <c:yMode val="edge"/>
          <c:x val="0.40356083086053418"/>
          <c:y val="3.90625E-2"/>
        </c:manualLayout>
      </c:layout>
      <c:spPr>
        <a:noFill/>
        <a:ln w="25400">
          <a:noFill/>
        </a:ln>
      </c:spPr>
    </c:title>
    <c:plotArea>
      <c:layout>
        <c:manualLayout>
          <c:layoutTarget val="inner"/>
          <c:xMode val="edge"/>
          <c:yMode val="edge"/>
          <c:x val="0.24925852138950266"/>
          <c:y val="0.2196086841631594"/>
          <c:w val="0.53709276632738079"/>
          <c:h val="0.70980663988449777"/>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layout>
                <c:manualLayout>
                  <c:x val="-1.1623738552936679E-2"/>
                  <c:y val="-5.6150516682752685E-2"/>
                </c:manualLayout>
              </c:layout>
              <c:dLblPos val="bestFit"/>
              <c:showCatName val="1"/>
              <c:showPercent val="1"/>
            </c:dLbl>
            <c:dLbl>
              <c:idx val="1"/>
              <c:layout>
                <c:manualLayout>
                  <c:x val="-3.6112370226718753E-2"/>
                  <c:y val="-5.759827080438483E-2"/>
                </c:manualLayout>
              </c:layout>
              <c:dLblPos val="bestFit"/>
              <c:showCatName val="1"/>
              <c:showPercent val="1"/>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showCatName val="1"/>
            <c:showPercent val="1"/>
            <c:showLeaderLines val="1"/>
          </c:dLbls>
          <c:cat>
            <c:strRef>
              <c:f>'Fig 9.4'!$F$7:$F$9</c:f>
              <c:strCache>
                <c:ptCount val="3"/>
                <c:pt idx="0">
                  <c:v>Queue</c:v>
                </c:pt>
                <c:pt idx="1">
                  <c:v>Lift</c:v>
                </c:pt>
                <c:pt idx="2">
                  <c:v>Mountain</c:v>
                </c:pt>
              </c:strCache>
            </c:strRef>
          </c:cat>
          <c:val>
            <c:numRef>
              <c:f>'Fig 9.4'!$I$7:$I$9</c:f>
              <c:numCache>
                <c:formatCode>0%</c:formatCode>
                <c:ptCount val="3"/>
                <c:pt idx="0">
                  <c:v>0.51963048498845266</c:v>
                </c:pt>
                <c:pt idx="1">
                  <c:v>0.27251732101616627</c:v>
                </c:pt>
                <c:pt idx="2">
                  <c:v>0.20785219399538105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
  <c:chart>
    <c:autoTitleDeleted val="1"/>
    <c:plotArea>
      <c:layout>
        <c:manualLayout>
          <c:layoutTarget val="inner"/>
          <c:xMode val="edge"/>
          <c:yMode val="edge"/>
          <c:x val="0.131696572109301"/>
          <c:y val="9.803959114426769E-2"/>
          <c:w val="0.80580444968572351"/>
          <c:h val="0.65490446884370779"/>
        </c:manualLayout>
      </c:layout>
      <c:scatterChart>
        <c:scatterStyle val="lineMarker"/>
        <c:ser>
          <c:idx val="0"/>
          <c:order val="0"/>
          <c:tx>
            <c:strRef>
              <c:f>'Fig 9.5'!$B$1</c:f>
              <c:strCache>
                <c:ptCount val="1"/>
                <c:pt idx="0">
                  <c:v>Queue Time</c:v>
                </c:pt>
              </c:strCache>
            </c:strRef>
          </c:tx>
          <c:xVal>
            <c:numRef>
              <c:f>'Fig 9.5'!$A$2:$A$9</c:f>
              <c:numCache>
                <c:formatCode>General</c:formatCode>
                <c:ptCount val="8"/>
                <c:pt idx="0">
                  <c:v>300</c:v>
                </c:pt>
                <c:pt idx="1">
                  <c:v>400</c:v>
                </c:pt>
                <c:pt idx="2">
                  <c:v>500</c:v>
                </c:pt>
                <c:pt idx="3">
                  <c:v>600</c:v>
                </c:pt>
                <c:pt idx="4">
                  <c:v>700</c:v>
                </c:pt>
                <c:pt idx="5">
                  <c:v>800</c:v>
                </c:pt>
                <c:pt idx="6">
                  <c:v>900</c:v>
                </c:pt>
                <c:pt idx="7">
                  <c:v>1000</c:v>
                </c:pt>
              </c:numCache>
            </c:numRef>
          </c:xVal>
          <c:yVal>
            <c:numRef>
              <c:f>'Fig 9.5'!$B$2:$B$9</c:f>
              <c:numCache>
                <c:formatCode>0</c:formatCode>
                <c:ptCount val="8"/>
                <c:pt idx="0">
                  <c:v>6</c:v>
                </c:pt>
                <c:pt idx="1">
                  <c:v>12.666666666666666</c:v>
                </c:pt>
                <c:pt idx="2">
                  <c:v>19.333333333333332</c:v>
                </c:pt>
                <c:pt idx="3">
                  <c:v>26</c:v>
                </c:pt>
                <c:pt idx="4">
                  <c:v>32.666666666666664</c:v>
                </c:pt>
                <c:pt idx="5">
                  <c:v>39.333333333333336</c:v>
                </c:pt>
                <c:pt idx="6">
                  <c:v>46</c:v>
                </c:pt>
                <c:pt idx="7">
                  <c:v>52.666666666666664</c:v>
                </c:pt>
              </c:numCache>
            </c:numRef>
          </c:yVal>
        </c:ser>
        <c:axId val="356575872"/>
        <c:axId val="356659968"/>
      </c:scatterChart>
      <c:valAx>
        <c:axId val="356575872"/>
        <c:scaling>
          <c:orientation val="minMax"/>
          <c:max val="1000"/>
          <c:min val="300"/>
        </c:scaling>
        <c:axPos val="b"/>
        <c:title>
          <c:tx>
            <c:rich>
              <a:bodyPr/>
              <a:lstStyle/>
              <a:p>
                <a:pPr>
                  <a:defRPr/>
                </a:pPr>
                <a:r>
                  <a:rPr lang="en-US"/>
                  <a:t>Total Skiers</a:t>
                </a:r>
              </a:p>
            </c:rich>
          </c:tx>
          <c:layout>
            <c:manualLayout>
              <c:xMode val="edge"/>
              <c:yMode val="edge"/>
              <c:x val="0.46651832583427116"/>
              <c:y val="0.85882682311769865"/>
            </c:manualLayout>
          </c:layout>
        </c:title>
        <c:numFmt formatCode="General" sourceLinked="1"/>
        <c:tickLblPos val="nextTo"/>
        <c:txPr>
          <a:bodyPr rot="0" vert="horz"/>
          <a:lstStyle/>
          <a:p>
            <a:pPr>
              <a:defRPr/>
            </a:pPr>
            <a:endParaRPr lang="en-US"/>
          </a:p>
        </c:txPr>
        <c:crossAx val="356659968"/>
        <c:crossesAt val="6"/>
        <c:crossBetween val="midCat"/>
      </c:valAx>
      <c:valAx>
        <c:axId val="356659968"/>
        <c:scaling>
          <c:orientation val="minMax"/>
          <c:min val="6"/>
        </c:scaling>
        <c:axPos val="l"/>
        <c:majorGridlines/>
        <c:title>
          <c:tx>
            <c:rich>
              <a:bodyPr/>
              <a:lstStyle/>
              <a:p>
                <a:pPr>
                  <a:defRPr/>
                </a:pPr>
                <a:r>
                  <a:rPr lang="en-US"/>
                  <a:t>Queue Time (min)</a:t>
                </a:r>
              </a:p>
            </c:rich>
          </c:tx>
          <c:layout>
            <c:manualLayout>
              <c:xMode val="edge"/>
              <c:yMode val="edge"/>
              <c:x val="3.5714285714285712E-2"/>
              <c:y val="0.30588358808090205"/>
            </c:manualLayout>
          </c:layout>
        </c:title>
        <c:numFmt formatCode="0" sourceLinked="1"/>
        <c:tickLblPos val="nextTo"/>
        <c:txPr>
          <a:bodyPr rot="0" vert="horz"/>
          <a:lstStyle/>
          <a:p>
            <a:pPr>
              <a:defRPr/>
            </a:pPr>
            <a:endParaRPr lang="en-US"/>
          </a:p>
        </c:txPr>
        <c:crossAx val="356575872"/>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
  <c:chart>
    <c:autoTitleDeleted val="1"/>
    <c:plotArea>
      <c:layout>
        <c:manualLayout>
          <c:layoutTarget val="inner"/>
          <c:xMode val="edge"/>
          <c:yMode val="edge"/>
          <c:x val="0.131696572109301"/>
          <c:y val="9.803959114426769E-2"/>
          <c:w val="0.8191973214256516"/>
          <c:h val="0.65490446884370779"/>
        </c:manualLayout>
      </c:layout>
      <c:scatterChart>
        <c:scatterStyle val="lineMarker"/>
        <c:ser>
          <c:idx val="0"/>
          <c:order val="0"/>
          <c:tx>
            <c:strRef>
              <c:f>'Fig 9.6'!$B$1</c:f>
              <c:strCache>
                <c:ptCount val="1"/>
                <c:pt idx="0">
                  <c:v>Queue Time</c:v>
                </c:pt>
              </c:strCache>
            </c:strRef>
          </c:tx>
          <c:xVal>
            <c:numRef>
              <c:f>'Fig 9.6'!$A$2:$A$9</c:f>
              <c:numCache>
                <c:formatCode>General</c:formatCode>
                <c:ptCount val="8"/>
                <c:pt idx="0">
                  <c:v>3</c:v>
                </c:pt>
                <c:pt idx="1">
                  <c:v>4</c:v>
                </c:pt>
                <c:pt idx="2">
                  <c:v>5</c:v>
                </c:pt>
                <c:pt idx="3">
                  <c:v>6</c:v>
                </c:pt>
                <c:pt idx="4">
                  <c:v>7</c:v>
                </c:pt>
                <c:pt idx="5">
                  <c:v>8</c:v>
                </c:pt>
                <c:pt idx="6">
                  <c:v>9</c:v>
                </c:pt>
                <c:pt idx="7">
                  <c:v>10</c:v>
                </c:pt>
              </c:numCache>
            </c:numRef>
          </c:xVal>
          <c:yVal>
            <c:numRef>
              <c:f>'Fig 9.6'!$B$2:$B$9</c:f>
              <c:numCache>
                <c:formatCode>0</c:formatCode>
                <c:ptCount val="8"/>
                <c:pt idx="0">
                  <c:v>18</c:v>
                </c:pt>
                <c:pt idx="1">
                  <c:v>17</c:v>
                </c:pt>
                <c:pt idx="2">
                  <c:v>16</c:v>
                </c:pt>
                <c:pt idx="3">
                  <c:v>15</c:v>
                </c:pt>
                <c:pt idx="4">
                  <c:v>14</c:v>
                </c:pt>
                <c:pt idx="5">
                  <c:v>13</c:v>
                </c:pt>
                <c:pt idx="6">
                  <c:v>12</c:v>
                </c:pt>
                <c:pt idx="7">
                  <c:v>11</c:v>
                </c:pt>
              </c:numCache>
            </c:numRef>
          </c:yVal>
        </c:ser>
        <c:axId val="363336064"/>
        <c:axId val="363337984"/>
      </c:scatterChart>
      <c:valAx>
        <c:axId val="363336064"/>
        <c:scaling>
          <c:orientation val="minMax"/>
          <c:max val="10"/>
          <c:min val="3"/>
        </c:scaling>
        <c:axPos val="b"/>
        <c:title>
          <c:tx>
            <c:rich>
              <a:bodyPr/>
              <a:lstStyle/>
              <a:p>
                <a:pPr>
                  <a:defRPr/>
                </a:pPr>
                <a:r>
                  <a:rPr lang="en-US"/>
                  <a:t>SkiTime (min)</a:t>
                </a:r>
              </a:p>
            </c:rich>
          </c:tx>
          <c:layout>
            <c:manualLayout>
              <c:xMode val="edge"/>
              <c:yMode val="edge"/>
              <c:x val="0.49553618297712781"/>
              <c:y val="0.85882682311769865"/>
            </c:manualLayout>
          </c:layout>
        </c:title>
        <c:numFmt formatCode="General" sourceLinked="1"/>
        <c:tickLblPos val="nextTo"/>
        <c:txPr>
          <a:bodyPr rot="0" vert="horz"/>
          <a:lstStyle/>
          <a:p>
            <a:pPr>
              <a:defRPr/>
            </a:pPr>
            <a:endParaRPr lang="en-US"/>
          </a:p>
        </c:txPr>
        <c:crossAx val="363337984"/>
        <c:crossesAt val="11"/>
        <c:crossBetween val="midCat"/>
      </c:valAx>
      <c:valAx>
        <c:axId val="363337984"/>
        <c:scaling>
          <c:orientation val="minMax"/>
          <c:min val="11"/>
        </c:scaling>
        <c:axPos val="l"/>
        <c:majorGridlines/>
        <c:title>
          <c:tx>
            <c:rich>
              <a:bodyPr/>
              <a:lstStyle/>
              <a:p>
                <a:pPr>
                  <a:defRPr/>
                </a:pPr>
                <a:r>
                  <a:rPr lang="en-US"/>
                  <a:t>Queue Time (min)</a:t>
                </a:r>
              </a:p>
            </c:rich>
          </c:tx>
          <c:layout>
            <c:manualLayout>
              <c:xMode val="edge"/>
              <c:yMode val="edge"/>
              <c:x val="3.5714285714285712E-2"/>
              <c:y val="0.30588358808090205"/>
            </c:manualLayout>
          </c:layout>
        </c:title>
        <c:numFmt formatCode="0" sourceLinked="1"/>
        <c:tickLblPos val="nextTo"/>
        <c:txPr>
          <a:bodyPr rot="0" vert="horz"/>
          <a:lstStyle/>
          <a:p>
            <a:pPr>
              <a:defRPr/>
            </a:pPr>
            <a:endParaRPr lang="en-US"/>
          </a:p>
        </c:txPr>
        <c:crossAx val="363336064"/>
        <c:crosses val="autoZero"/>
        <c:crossBetween val="midCat"/>
      </c:valAx>
    </c:plotArea>
    <c:plotVisOnly val="1"/>
    <c:dispBlanksAs val="gap"/>
  </c:chart>
  <c:printSettings>
    <c:headerFooter alignWithMargins="0"/>
    <c:pageMargins b="1" l="0.75000000000000044" r="0.750000000000000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
  <c:chart>
    <c:autoTitleDeleted val="1"/>
    <c:plotArea>
      <c:layout>
        <c:manualLayout>
          <c:layoutTarget val="inner"/>
          <c:xMode val="edge"/>
          <c:yMode val="edge"/>
          <c:x val="0.131696572109301"/>
          <c:y val="9.803959114426769E-2"/>
          <c:w val="0.81250088555568767"/>
          <c:h val="0.65490446884370779"/>
        </c:manualLayout>
      </c:layout>
      <c:scatterChart>
        <c:scatterStyle val="lineMarker"/>
        <c:ser>
          <c:idx val="0"/>
          <c:order val="0"/>
          <c:tx>
            <c:strRef>
              <c:f>'Fig 9.7'!$B$1</c:f>
              <c:strCache>
                <c:ptCount val="1"/>
                <c:pt idx="0">
                  <c:v>Queue Time</c:v>
                </c:pt>
              </c:strCache>
            </c:strRef>
          </c:tx>
          <c:xVal>
            <c:numRef>
              <c:f>'Fig 9.7'!$A$2:$A$15</c:f>
              <c:numCache>
                <c:formatCode>General</c:formatCode>
                <c:ptCount val="14"/>
                <c:pt idx="0">
                  <c:v>250</c:v>
                </c:pt>
                <c:pt idx="1">
                  <c:v>300</c:v>
                </c:pt>
                <c:pt idx="2">
                  <c:v>350</c:v>
                </c:pt>
                <c:pt idx="3">
                  <c:v>400</c:v>
                </c:pt>
                <c:pt idx="4">
                  <c:v>450</c:v>
                </c:pt>
                <c:pt idx="5">
                  <c:v>500</c:v>
                </c:pt>
                <c:pt idx="6">
                  <c:v>550</c:v>
                </c:pt>
                <c:pt idx="7">
                  <c:v>600</c:v>
                </c:pt>
                <c:pt idx="8">
                  <c:v>650</c:v>
                </c:pt>
                <c:pt idx="9">
                  <c:v>700</c:v>
                </c:pt>
                <c:pt idx="10">
                  <c:v>750</c:v>
                </c:pt>
                <c:pt idx="11">
                  <c:v>800</c:v>
                </c:pt>
                <c:pt idx="12">
                  <c:v>850</c:v>
                </c:pt>
                <c:pt idx="13">
                  <c:v>900</c:v>
                </c:pt>
              </c:numCache>
            </c:numRef>
          </c:xVal>
          <c:yVal>
            <c:numRef>
              <c:f>'Fig 9.7'!$B$2:$B$15</c:f>
              <c:numCache>
                <c:formatCode>0</c:formatCode>
                <c:ptCount val="14"/>
                <c:pt idx="0">
                  <c:v>31.8</c:v>
                </c:pt>
                <c:pt idx="1">
                  <c:v>25.5</c:v>
                </c:pt>
                <c:pt idx="2">
                  <c:v>21</c:v>
                </c:pt>
                <c:pt idx="3">
                  <c:v>17.625</c:v>
                </c:pt>
                <c:pt idx="4">
                  <c:v>15</c:v>
                </c:pt>
                <c:pt idx="5">
                  <c:v>12.9</c:v>
                </c:pt>
                <c:pt idx="6">
                  <c:v>11.181818181818182</c:v>
                </c:pt>
                <c:pt idx="7">
                  <c:v>9.75</c:v>
                </c:pt>
                <c:pt idx="8">
                  <c:v>8.5384615384615383</c:v>
                </c:pt>
                <c:pt idx="9">
                  <c:v>7.5</c:v>
                </c:pt>
                <c:pt idx="10">
                  <c:v>6.6</c:v>
                </c:pt>
                <c:pt idx="11">
                  <c:v>5.8125</c:v>
                </c:pt>
                <c:pt idx="12">
                  <c:v>5.117647058823529</c:v>
                </c:pt>
                <c:pt idx="13">
                  <c:v>4.5</c:v>
                </c:pt>
              </c:numCache>
            </c:numRef>
          </c:yVal>
        </c:ser>
        <c:axId val="363562880"/>
        <c:axId val="363589632"/>
      </c:scatterChart>
      <c:valAx>
        <c:axId val="363562880"/>
        <c:scaling>
          <c:orientation val="minMax"/>
          <c:max val="900"/>
          <c:min val="250"/>
        </c:scaling>
        <c:axPos val="b"/>
        <c:title>
          <c:tx>
            <c:rich>
              <a:bodyPr/>
              <a:lstStyle/>
              <a:p>
                <a:pPr>
                  <a:defRPr/>
                </a:pPr>
                <a:r>
                  <a:rPr lang="en-US"/>
                  <a:t>  Lift Speed (ft/min)</a:t>
                </a:r>
              </a:p>
            </c:rich>
          </c:tx>
          <c:layout>
            <c:manualLayout>
              <c:xMode val="edge"/>
              <c:yMode val="edge"/>
              <c:x val="0.47321475440569927"/>
              <c:y val="0.85882682311769865"/>
            </c:manualLayout>
          </c:layout>
        </c:title>
        <c:numFmt formatCode="General" sourceLinked="1"/>
        <c:tickLblPos val="nextTo"/>
        <c:txPr>
          <a:bodyPr rot="0" vert="horz"/>
          <a:lstStyle/>
          <a:p>
            <a:pPr>
              <a:defRPr/>
            </a:pPr>
            <a:endParaRPr lang="en-US"/>
          </a:p>
        </c:txPr>
        <c:crossAx val="363589632"/>
        <c:crossesAt val="4.5"/>
        <c:crossBetween val="midCat"/>
      </c:valAx>
      <c:valAx>
        <c:axId val="363589632"/>
        <c:scaling>
          <c:orientation val="minMax"/>
          <c:min val="4.5"/>
        </c:scaling>
        <c:axPos val="l"/>
        <c:majorGridlines/>
        <c:title>
          <c:tx>
            <c:rich>
              <a:bodyPr/>
              <a:lstStyle/>
              <a:p>
                <a:pPr>
                  <a:defRPr/>
                </a:pPr>
                <a:r>
                  <a:rPr lang="en-US"/>
                  <a:t>Queue Time (min)</a:t>
                </a:r>
              </a:p>
            </c:rich>
          </c:tx>
          <c:layout>
            <c:manualLayout>
              <c:xMode val="edge"/>
              <c:yMode val="edge"/>
              <c:x val="3.5714285714285712E-2"/>
              <c:y val="0.30588358808090205"/>
            </c:manualLayout>
          </c:layout>
        </c:title>
        <c:numFmt formatCode="0" sourceLinked="1"/>
        <c:tickLblPos val="nextTo"/>
        <c:txPr>
          <a:bodyPr rot="0" vert="horz"/>
          <a:lstStyle/>
          <a:p>
            <a:pPr>
              <a:defRPr/>
            </a:pPr>
            <a:endParaRPr lang="en-US"/>
          </a:p>
        </c:txPr>
        <c:crossAx val="363562880"/>
        <c:crosses val="autoZero"/>
        <c:crossBetween val="midCat"/>
      </c:valAx>
    </c:plotArea>
    <c:plotVisOnly val="1"/>
    <c:dispBlanksAs val="gap"/>
  </c:chart>
  <c:printSettings>
    <c:headerFooter alignWithMargins="0"/>
    <c:pageMargins b="1" l="0.75000000000000044" r="0.75000000000000044" t="1" header="0.5" footer="0.5"/>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5.xml"/></Relationships>
</file>

<file path=xl/chartsheets/sheet1.xml><?xml version="1.0" encoding="utf-8"?>
<chartsheet xmlns="http://schemas.openxmlformats.org/spreadsheetml/2006/main" xmlns:r="http://schemas.openxmlformats.org/officeDocument/2006/relationships">
  <sheetPr>
    <tabColor indexed="10"/>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10"/>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6" Type="http://schemas.openxmlformats.org/officeDocument/2006/relationships/chart" Target="../charts/chart52.xml"/><Relationship Id="rId5" Type="http://schemas.openxmlformats.org/officeDocument/2006/relationships/chart" Target="../charts/chart51.xml"/><Relationship Id="rId4" Type="http://schemas.openxmlformats.org/officeDocument/2006/relationships/chart" Target="../charts/chart50.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4" Type="http://schemas.openxmlformats.org/officeDocument/2006/relationships/chart" Target="../charts/chart5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28575</xdr:colOff>
      <xdr:row>10</xdr:row>
      <xdr:rowOff>76200</xdr:rowOff>
    </xdr:from>
    <xdr:to>
      <xdr:col>10</xdr:col>
      <xdr:colOff>219075</xdr:colOff>
      <xdr:row>26</xdr:row>
      <xdr:rowOff>0</xdr:rowOff>
    </xdr:to>
    <xdr:graphicFrame macro="">
      <xdr:nvGraphicFramePr>
        <xdr:cNvPr id="619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26</xdr:row>
      <xdr:rowOff>47625</xdr:rowOff>
    </xdr:from>
    <xdr:to>
      <xdr:col>10</xdr:col>
      <xdr:colOff>190500</xdr:colOff>
      <xdr:row>41</xdr:row>
      <xdr:rowOff>47625</xdr:rowOff>
    </xdr:to>
    <xdr:graphicFrame macro="">
      <xdr:nvGraphicFramePr>
        <xdr:cNvPr id="61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2</xdr:row>
      <xdr:rowOff>19050</xdr:rowOff>
    </xdr:from>
    <xdr:to>
      <xdr:col>11</xdr:col>
      <xdr:colOff>9525</xdr:colOff>
      <xdr:row>17</xdr:row>
      <xdr:rowOff>19050</xdr:rowOff>
    </xdr:to>
    <xdr:graphicFrame macro="">
      <xdr:nvGraphicFramePr>
        <xdr:cNvPr id="204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17</xdr:row>
      <xdr:rowOff>19050</xdr:rowOff>
    </xdr:from>
    <xdr:to>
      <xdr:col>11</xdr:col>
      <xdr:colOff>9525</xdr:colOff>
      <xdr:row>32</xdr:row>
      <xdr:rowOff>19050</xdr:rowOff>
    </xdr:to>
    <xdr:graphicFrame macro="">
      <xdr:nvGraphicFramePr>
        <xdr:cNvPr id="204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11</xdr:col>
      <xdr:colOff>0</xdr:colOff>
      <xdr:row>15</xdr:row>
      <xdr:rowOff>0</xdr:rowOff>
    </xdr:to>
    <xdr:graphicFrame macro="">
      <xdr:nvGraphicFramePr>
        <xdr:cNvPr id="215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15</xdr:row>
      <xdr:rowOff>0</xdr:rowOff>
    </xdr:from>
    <xdr:to>
      <xdr:col>11</xdr:col>
      <xdr:colOff>0</xdr:colOff>
      <xdr:row>30</xdr:row>
      <xdr:rowOff>0</xdr:rowOff>
    </xdr:to>
    <xdr:graphicFrame macro="">
      <xdr:nvGraphicFramePr>
        <xdr:cNvPr id="215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238125</xdr:colOff>
      <xdr:row>0</xdr:row>
      <xdr:rowOff>57150</xdr:rowOff>
    </xdr:from>
    <xdr:to>
      <xdr:col>12</xdr:col>
      <xdr:colOff>238125</xdr:colOff>
      <xdr:row>15</xdr:row>
      <xdr:rowOff>57150</xdr:rowOff>
    </xdr:to>
    <xdr:graphicFrame macro="">
      <xdr:nvGraphicFramePr>
        <xdr:cNvPr id="225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228600</xdr:colOff>
      <xdr:row>15</xdr:row>
      <xdr:rowOff>142875</xdr:rowOff>
    </xdr:from>
    <xdr:to>
      <xdr:col>12</xdr:col>
      <xdr:colOff>228600</xdr:colOff>
      <xdr:row>30</xdr:row>
      <xdr:rowOff>142875</xdr:rowOff>
    </xdr:to>
    <xdr:graphicFrame macro="">
      <xdr:nvGraphicFramePr>
        <xdr:cNvPr id="225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333375</xdr:colOff>
      <xdr:row>1</xdr:row>
      <xdr:rowOff>28575</xdr:rowOff>
    </xdr:from>
    <xdr:to>
      <xdr:col>12</xdr:col>
      <xdr:colOff>333375</xdr:colOff>
      <xdr:row>16</xdr:row>
      <xdr:rowOff>28575</xdr:rowOff>
    </xdr:to>
    <xdr:graphicFrame macro="">
      <xdr:nvGraphicFramePr>
        <xdr:cNvPr id="235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342900</xdr:colOff>
      <xdr:row>16</xdr:row>
      <xdr:rowOff>95250</xdr:rowOff>
    </xdr:from>
    <xdr:to>
      <xdr:col>12</xdr:col>
      <xdr:colOff>342900</xdr:colOff>
      <xdr:row>31</xdr:row>
      <xdr:rowOff>95250</xdr:rowOff>
    </xdr:to>
    <xdr:graphicFrame macro="">
      <xdr:nvGraphicFramePr>
        <xdr:cNvPr id="235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171450</xdr:colOff>
      <xdr:row>10</xdr:row>
      <xdr:rowOff>57150</xdr:rowOff>
    </xdr:from>
    <xdr:to>
      <xdr:col>17</xdr:col>
      <xdr:colOff>400050</xdr:colOff>
      <xdr:row>29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581025</xdr:colOff>
      <xdr:row>30</xdr:row>
      <xdr:rowOff>95250</xdr:rowOff>
    </xdr:from>
    <xdr:to>
      <xdr:col>17</xdr:col>
      <xdr:colOff>152400</xdr:colOff>
      <xdr:row>46</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123825</xdr:colOff>
      <xdr:row>15</xdr:row>
      <xdr:rowOff>0</xdr:rowOff>
    </xdr:from>
    <xdr:to>
      <xdr:col>10</xdr:col>
      <xdr:colOff>457200</xdr:colOff>
      <xdr:row>34</xdr:row>
      <xdr:rowOff>47625</xdr:rowOff>
    </xdr:to>
    <xdr:graphicFrame macro="">
      <xdr:nvGraphicFramePr>
        <xdr:cNvPr id="245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34</xdr:row>
      <xdr:rowOff>85725</xdr:rowOff>
    </xdr:from>
    <xdr:to>
      <xdr:col>10</xdr:col>
      <xdr:colOff>447675</xdr:colOff>
      <xdr:row>54</xdr:row>
      <xdr:rowOff>85725</xdr:rowOff>
    </xdr:to>
    <xdr:graphicFrame macro="">
      <xdr:nvGraphicFramePr>
        <xdr:cNvPr id="245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123825</xdr:colOff>
      <xdr:row>15</xdr:row>
      <xdr:rowOff>0</xdr:rowOff>
    </xdr:from>
    <xdr:to>
      <xdr:col>10</xdr:col>
      <xdr:colOff>457200</xdr:colOff>
      <xdr:row>34</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34</xdr:row>
      <xdr:rowOff>85725</xdr:rowOff>
    </xdr:from>
    <xdr:to>
      <xdr:col>10</xdr:col>
      <xdr:colOff>447675</xdr:colOff>
      <xdr:row>54</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958849</xdr:colOff>
      <xdr:row>52</xdr:row>
      <xdr:rowOff>60325</xdr:rowOff>
    </xdr:from>
    <xdr:to>
      <xdr:col>13</xdr:col>
      <xdr:colOff>222249</xdr:colOff>
      <xdr:row>95</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0.89298</cdr:x>
      <cdr:y>0.41513</cdr:y>
    </cdr:from>
    <cdr:to>
      <cdr:x>0.9477</cdr:x>
      <cdr:y>0.45615</cdr:y>
    </cdr:to>
    <cdr:sp macro="" textlink="">
      <cdr:nvSpPr>
        <cdr:cNvPr id="2" name="TextBox 1"/>
        <cdr:cNvSpPr txBox="1"/>
      </cdr:nvSpPr>
      <cdr:spPr>
        <a:xfrm xmlns:a="http://schemas.openxmlformats.org/drawingml/2006/main">
          <a:off x="8736269" y="2868083"/>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t>
          </a:r>
        </a:p>
      </cdr:txBody>
    </cdr:sp>
  </cdr:relSizeAnchor>
  <cdr:relSizeAnchor xmlns:cdr="http://schemas.openxmlformats.org/drawingml/2006/chartDrawing">
    <cdr:from>
      <cdr:x>0.89298</cdr:x>
      <cdr:y>0.19531</cdr:y>
    </cdr:from>
    <cdr:to>
      <cdr:x>0.9477</cdr:x>
      <cdr:y>0.23632</cdr:y>
    </cdr:to>
    <cdr:sp macro="" textlink="">
      <cdr:nvSpPr>
        <cdr:cNvPr id="3" name="TextBox 1"/>
        <cdr:cNvSpPr txBox="1"/>
      </cdr:nvSpPr>
      <cdr:spPr>
        <a:xfrm xmlns:a="http://schemas.openxmlformats.org/drawingml/2006/main">
          <a:off x="8736269" y="1349332"/>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a:t>
          </a:r>
        </a:p>
      </cdr:txBody>
    </cdr:sp>
  </cdr:relSizeAnchor>
  <cdr:relSizeAnchor xmlns:cdr="http://schemas.openxmlformats.org/drawingml/2006/chartDrawing">
    <cdr:from>
      <cdr:x>0.89298</cdr:x>
      <cdr:y>0.58188</cdr:y>
    </cdr:from>
    <cdr:to>
      <cdr:x>0.98069</cdr:x>
      <cdr:y>0.6229</cdr:y>
    </cdr:to>
    <cdr:sp macro="" textlink="">
      <cdr:nvSpPr>
        <cdr:cNvPr id="4" name="TextBox 1"/>
        <cdr:cNvSpPr txBox="1"/>
      </cdr:nvSpPr>
      <cdr:spPr>
        <a:xfrm xmlns:a="http://schemas.openxmlformats.org/drawingml/2006/main">
          <a:off x="8736269" y="4020093"/>
          <a:ext cx="858038"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a:t>
          </a:r>
        </a:p>
      </cdr:txBody>
    </cdr:sp>
  </cdr:relSizeAnchor>
  <cdr:relSizeAnchor xmlns:cdr="http://schemas.openxmlformats.org/drawingml/2006/chartDrawing">
    <cdr:from>
      <cdr:x>0.89298</cdr:x>
      <cdr:y>0.34738</cdr:y>
    </cdr:from>
    <cdr:to>
      <cdr:x>1</cdr:x>
      <cdr:y>0.3884</cdr:y>
    </cdr:to>
    <cdr:sp macro="" textlink="">
      <cdr:nvSpPr>
        <cdr:cNvPr id="5" name="TextBox 1"/>
        <cdr:cNvSpPr txBox="1"/>
      </cdr:nvSpPr>
      <cdr:spPr>
        <a:xfrm xmlns:a="http://schemas.openxmlformats.org/drawingml/2006/main">
          <a:off x="8736269" y="2399969"/>
          <a:ext cx="104696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dr:relSizeAnchor xmlns:cdr="http://schemas.openxmlformats.org/drawingml/2006/chartDrawing">
    <cdr:from>
      <cdr:x>0.89298</cdr:x>
      <cdr:y>0.66365</cdr:y>
    </cdr:from>
    <cdr:to>
      <cdr:x>0.9477</cdr:x>
      <cdr:y>0.70467</cdr:y>
    </cdr:to>
    <cdr:sp macro="" textlink="">
      <cdr:nvSpPr>
        <cdr:cNvPr id="6" name="TextBox 1"/>
        <cdr:cNvSpPr txBox="1"/>
      </cdr:nvSpPr>
      <cdr:spPr>
        <a:xfrm xmlns:a="http://schemas.openxmlformats.org/drawingml/2006/main">
          <a:off x="8736269" y="4585034"/>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Base</a:t>
          </a:r>
        </a:p>
      </cdr:txBody>
    </cdr:sp>
  </cdr:relSizeAnchor>
</c:userShapes>
</file>

<file path=xl/drawings/drawing19.xml><?xml version="1.0" encoding="utf-8"?>
<xdr:wsDr xmlns:xdr="http://schemas.openxmlformats.org/drawingml/2006/spreadsheetDrawing" xmlns:a="http://schemas.openxmlformats.org/drawingml/2006/main">
  <xdr:twoCellAnchor>
    <xdr:from>
      <xdr:col>14</xdr:col>
      <xdr:colOff>142875</xdr:colOff>
      <xdr:row>6</xdr:row>
      <xdr:rowOff>73024</xdr:rowOff>
    </xdr:from>
    <xdr:to>
      <xdr:col>26</xdr:col>
      <xdr:colOff>301625</xdr:colOff>
      <xdr:row>39</xdr:row>
      <xdr:rowOff>63499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xdr:colOff>
      <xdr:row>10</xdr:row>
      <xdr:rowOff>76200</xdr:rowOff>
    </xdr:from>
    <xdr:to>
      <xdr:col>10</xdr:col>
      <xdr:colOff>219075</xdr:colOff>
      <xdr:row>26</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26</xdr:row>
      <xdr:rowOff>47625</xdr:rowOff>
    </xdr:from>
    <xdr:to>
      <xdr:col>10</xdr:col>
      <xdr:colOff>190500</xdr:colOff>
      <xdr:row>41</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92075</xdr:colOff>
      <xdr:row>5</xdr:row>
      <xdr:rowOff>9525</xdr:rowOff>
    </xdr:from>
    <xdr:to>
      <xdr:col>30</xdr:col>
      <xdr:colOff>105833</xdr:colOff>
      <xdr:row>47</xdr:row>
      <xdr:rowOff>148167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0.88884</cdr:x>
      <cdr:y>0.41712</cdr:y>
    </cdr:from>
    <cdr:to>
      <cdr:x>0.94327</cdr:x>
      <cdr:y>0.45857</cdr:y>
    </cdr:to>
    <cdr:sp macro="" textlink="">
      <cdr:nvSpPr>
        <cdr:cNvPr id="2" name="TextBox 1"/>
        <cdr:cNvSpPr txBox="1"/>
      </cdr:nvSpPr>
      <cdr:spPr>
        <a:xfrm xmlns:a="http://schemas.openxmlformats.org/drawingml/2006/main">
          <a:off x="8741833" y="2852251"/>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t>
          </a:r>
        </a:p>
      </cdr:txBody>
    </cdr:sp>
  </cdr:relSizeAnchor>
  <cdr:relSizeAnchor xmlns:cdr="http://schemas.openxmlformats.org/drawingml/2006/chartDrawing">
    <cdr:from>
      <cdr:x>0.88884</cdr:x>
      <cdr:y>0.19502</cdr:y>
    </cdr:from>
    <cdr:to>
      <cdr:x>0.94327</cdr:x>
      <cdr:y>0.23646</cdr:y>
    </cdr:to>
    <cdr:sp macro="" textlink="">
      <cdr:nvSpPr>
        <cdr:cNvPr id="3" name="TextBox 1"/>
        <cdr:cNvSpPr txBox="1"/>
      </cdr:nvSpPr>
      <cdr:spPr>
        <a:xfrm xmlns:a="http://schemas.openxmlformats.org/drawingml/2006/main">
          <a:off x="8741833" y="1333500"/>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a:t>
          </a:r>
        </a:p>
      </cdr:txBody>
    </cdr:sp>
  </cdr:relSizeAnchor>
  <cdr:relSizeAnchor xmlns:cdr="http://schemas.openxmlformats.org/drawingml/2006/chartDrawing">
    <cdr:from>
      <cdr:x>0.88884</cdr:x>
      <cdr:y>0.5856</cdr:y>
    </cdr:from>
    <cdr:to>
      <cdr:x>0.97608</cdr:x>
      <cdr:y>0.62704</cdr:y>
    </cdr:to>
    <cdr:sp macro="" textlink="">
      <cdr:nvSpPr>
        <cdr:cNvPr id="4" name="TextBox 1"/>
        <cdr:cNvSpPr txBox="1"/>
      </cdr:nvSpPr>
      <cdr:spPr>
        <a:xfrm xmlns:a="http://schemas.openxmlformats.org/drawingml/2006/main">
          <a:off x="8741833" y="4004261"/>
          <a:ext cx="858038"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a:t>
          </a:r>
        </a:p>
      </cdr:txBody>
    </cdr:sp>
  </cdr:relSizeAnchor>
  <cdr:relSizeAnchor xmlns:cdr="http://schemas.openxmlformats.org/drawingml/2006/chartDrawing">
    <cdr:from>
      <cdr:x>0.88709</cdr:x>
      <cdr:y>0.34867</cdr:y>
    </cdr:from>
    <cdr:to>
      <cdr:x>0.99354</cdr:x>
      <cdr:y>0.39011</cdr:y>
    </cdr:to>
    <cdr:sp macro="" textlink="">
      <cdr:nvSpPr>
        <cdr:cNvPr id="5" name="TextBox 1"/>
        <cdr:cNvSpPr txBox="1"/>
      </cdr:nvSpPr>
      <cdr:spPr>
        <a:xfrm xmlns:a="http://schemas.openxmlformats.org/drawingml/2006/main">
          <a:off x="8724629" y="2384137"/>
          <a:ext cx="104696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dr:relSizeAnchor xmlns:cdr="http://schemas.openxmlformats.org/drawingml/2006/chartDrawing">
    <cdr:from>
      <cdr:x>0.88884</cdr:x>
      <cdr:y>0.66822</cdr:y>
    </cdr:from>
    <cdr:to>
      <cdr:x>0.94327</cdr:x>
      <cdr:y>0.70966</cdr:y>
    </cdr:to>
    <cdr:sp macro="" textlink="">
      <cdr:nvSpPr>
        <cdr:cNvPr id="6" name="TextBox 1"/>
        <cdr:cNvSpPr txBox="1"/>
      </cdr:nvSpPr>
      <cdr:spPr>
        <a:xfrm xmlns:a="http://schemas.openxmlformats.org/drawingml/2006/main">
          <a:off x="8741833" y="4569202"/>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Base</a:t>
          </a:r>
        </a:p>
      </cdr:txBody>
    </cdr:sp>
  </cdr:relSizeAnchor>
  <cdr:relSizeAnchor xmlns:cdr="http://schemas.openxmlformats.org/drawingml/2006/chartDrawing">
    <cdr:from>
      <cdr:x>0.16572</cdr:x>
      <cdr:y>0.37146</cdr:y>
    </cdr:from>
    <cdr:to>
      <cdr:x>0.25213</cdr:x>
      <cdr:y>0.4129</cdr:y>
    </cdr:to>
    <cdr:sp macro="" textlink="">
      <cdr:nvSpPr>
        <cdr:cNvPr id="7" name="TextBox 1"/>
        <cdr:cNvSpPr txBox="1"/>
      </cdr:nvSpPr>
      <cdr:spPr>
        <a:xfrm xmlns:a="http://schemas.openxmlformats.org/drawingml/2006/main">
          <a:off x="1629832" y="2540000"/>
          <a:ext cx="84984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Demand</a:t>
          </a:r>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123825</xdr:colOff>
      <xdr:row>15</xdr:row>
      <xdr:rowOff>0</xdr:rowOff>
    </xdr:from>
    <xdr:to>
      <xdr:col>10</xdr:col>
      <xdr:colOff>457200</xdr:colOff>
      <xdr:row>34</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34</xdr:row>
      <xdr:rowOff>85725</xdr:rowOff>
    </xdr:from>
    <xdr:to>
      <xdr:col>10</xdr:col>
      <xdr:colOff>447675</xdr:colOff>
      <xdr:row>54</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absoluteAnchor>
    <xdr:pos x="0" y="0"/>
    <xdr:ext cx="8674835"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0.60708</cdr:x>
      <cdr:y>0.11</cdr:y>
    </cdr:from>
    <cdr:to>
      <cdr:x>0.66878</cdr:x>
      <cdr:y>0.155</cdr:y>
    </cdr:to>
    <cdr:sp macro="" textlink="">
      <cdr:nvSpPr>
        <cdr:cNvPr id="2" name="TextBox 1"/>
        <cdr:cNvSpPr txBox="1"/>
      </cdr:nvSpPr>
      <cdr:spPr>
        <a:xfrm xmlns:a="http://schemas.openxmlformats.org/drawingml/2006/main">
          <a:off x="5266302" y="692727"/>
          <a:ext cx="535289" cy="28338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a:t>Quad</a:t>
          </a:r>
        </a:p>
      </cdr:txBody>
    </cdr:sp>
  </cdr:relSizeAnchor>
  <cdr:relSizeAnchor xmlns:cdr="http://schemas.openxmlformats.org/drawingml/2006/chartDrawing">
    <cdr:from>
      <cdr:x>0.43739</cdr:x>
      <cdr:y>0.3125</cdr:y>
    </cdr:from>
    <cdr:to>
      <cdr:x>0.49909</cdr:x>
      <cdr:y>0.3575</cdr:y>
    </cdr:to>
    <cdr:sp macro="" textlink="">
      <cdr:nvSpPr>
        <cdr:cNvPr id="3" name="TextBox 1"/>
        <cdr:cNvSpPr txBox="1"/>
      </cdr:nvSpPr>
      <cdr:spPr>
        <a:xfrm xmlns:a="http://schemas.openxmlformats.org/drawingml/2006/main">
          <a:off x="3794257" y="1967975"/>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QT&amp;S</a:t>
          </a:r>
        </a:p>
      </cdr:txBody>
    </cdr:sp>
  </cdr:relSizeAnchor>
  <cdr:relSizeAnchor xmlns:cdr="http://schemas.openxmlformats.org/drawingml/2006/chartDrawing">
    <cdr:from>
      <cdr:x>0.79583</cdr:x>
      <cdr:y>0.14</cdr:y>
    </cdr:from>
    <cdr:to>
      <cdr:x>0.89474</cdr:x>
      <cdr:y>0.185</cdr:y>
    </cdr:to>
    <cdr:sp macro="" textlink="">
      <cdr:nvSpPr>
        <cdr:cNvPr id="4" name="TextBox 1"/>
        <cdr:cNvSpPr txBox="1"/>
      </cdr:nvSpPr>
      <cdr:spPr>
        <a:xfrm xmlns:a="http://schemas.openxmlformats.org/drawingml/2006/main">
          <a:off x="6903656" y="881654"/>
          <a:ext cx="858038"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SpeedUp</a:t>
          </a:r>
        </a:p>
      </cdr:txBody>
    </cdr:sp>
  </cdr:relSizeAnchor>
  <cdr:relSizeAnchor xmlns:cdr="http://schemas.openxmlformats.org/drawingml/2006/chartDrawing">
    <cdr:from>
      <cdr:x>0.54174</cdr:x>
      <cdr:y>0.40875</cdr:y>
    </cdr:from>
    <cdr:to>
      <cdr:x>0.66243</cdr:x>
      <cdr:y>0.45375</cdr:y>
    </cdr:to>
    <cdr:sp macro="" textlink="">
      <cdr:nvSpPr>
        <cdr:cNvPr id="5" name="TextBox 1"/>
        <cdr:cNvSpPr txBox="1"/>
      </cdr:nvSpPr>
      <cdr:spPr>
        <a:xfrm xmlns:a="http://schemas.openxmlformats.org/drawingml/2006/main">
          <a:off x="4699524" y="2574112"/>
          <a:ext cx="104696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dr:relSizeAnchor xmlns:cdr="http://schemas.openxmlformats.org/drawingml/2006/chartDrawing">
    <cdr:from>
      <cdr:x>0.91833</cdr:x>
      <cdr:y>0.265</cdr:y>
    </cdr:from>
    <cdr:to>
      <cdr:x>0.98004</cdr:x>
      <cdr:y>0.31</cdr:y>
    </cdr:to>
    <cdr:sp macro="" textlink="">
      <cdr:nvSpPr>
        <cdr:cNvPr id="6" name="TextBox 1"/>
        <cdr:cNvSpPr txBox="1"/>
      </cdr:nvSpPr>
      <cdr:spPr>
        <a:xfrm xmlns:a="http://schemas.openxmlformats.org/drawingml/2006/main">
          <a:off x="7966364" y="1668844"/>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Base</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8674835"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0.52359</cdr:x>
      <cdr:y>0.2275</cdr:y>
    </cdr:from>
    <cdr:to>
      <cdr:x>0.5853</cdr:x>
      <cdr:y>0.2725</cdr:y>
    </cdr:to>
    <cdr:sp macro="" textlink="">
      <cdr:nvSpPr>
        <cdr:cNvPr id="2" name="TextBox 1"/>
        <cdr:cNvSpPr txBox="1"/>
      </cdr:nvSpPr>
      <cdr:spPr>
        <a:xfrm xmlns:a="http://schemas.openxmlformats.org/drawingml/2006/main">
          <a:off x="4542086" y="1432686"/>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t>
          </a:r>
        </a:p>
      </cdr:txBody>
    </cdr:sp>
  </cdr:relSizeAnchor>
  <cdr:relSizeAnchor xmlns:cdr="http://schemas.openxmlformats.org/drawingml/2006/chartDrawing">
    <cdr:from>
      <cdr:x>0.5245</cdr:x>
      <cdr:y>0.31625</cdr:y>
    </cdr:from>
    <cdr:to>
      <cdr:x>0.58621</cdr:x>
      <cdr:y>0.36125</cdr:y>
    </cdr:to>
    <cdr:sp macro="" textlink="">
      <cdr:nvSpPr>
        <cdr:cNvPr id="3" name="TextBox 1"/>
        <cdr:cNvSpPr txBox="1"/>
      </cdr:nvSpPr>
      <cdr:spPr>
        <a:xfrm xmlns:a="http://schemas.openxmlformats.org/drawingml/2006/main">
          <a:off x="4549959" y="1991591"/>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a:t>
          </a:r>
        </a:p>
      </cdr:txBody>
    </cdr:sp>
  </cdr:relSizeAnchor>
  <cdr:relSizeAnchor xmlns:cdr="http://schemas.openxmlformats.org/drawingml/2006/chartDrawing">
    <cdr:from>
      <cdr:x>0.82849</cdr:x>
      <cdr:y>0.35625</cdr:y>
    </cdr:from>
    <cdr:to>
      <cdr:x>0.9274</cdr:x>
      <cdr:y>0.40125</cdr:y>
    </cdr:to>
    <cdr:sp macro="" textlink="">
      <cdr:nvSpPr>
        <cdr:cNvPr id="4" name="TextBox 1"/>
        <cdr:cNvSpPr txBox="1"/>
      </cdr:nvSpPr>
      <cdr:spPr>
        <a:xfrm xmlns:a="http://schemas.openxmlformats.org/drawingml/2006/main">
          <a:off x="7187044" y="2243494"/>
          <a:ext cx="858038"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a:t>
          </a:r>
        </a:p>
      </cdr:txBody>
    </cdr:sp>
  </cdr:relSizeAnchor>
  <cdr:relSizeAnchor xmlns:cdr="http://schemas.openxmlformats.org/drawingml/2006/chartDrawing">
    <cdr:from>
      <cdr:x>0.63249</cdr:x>
      <cdr:y>0.43875</cdr:y>
    </cdr:from>
    <cdr:to>
      <cdr:x>0.75318</cdr:x>
      <cdr:y>0.48375</cdr:y>
    </cdr:to>
    <cdr:sp macro="" textlink="">
      <cdr:nvSpPr>
        <cdr:cNvPr id="5" name="TextBox 1"/>
        <cdr:cNvSpPr txBox="1"/>
      </cdr:nvSpPr>
      <cdr:spPr>
        <a:xfrm xmlns:a="http://schemas.openxmlformats.org/drawingml/2006/main">
          <a:off x="5486713" y="2763038"/>
          <a:ext cx="104696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dr:relSizeAnchor xmlns:cdr="http://schemas.openxmlformats.org/drawingml/2006/chartDrawing">
    <cdr:from>
      <cdr:x>0.8657</cdr:x>
      <cdr:y>0.475</cdr:y>
    </cdr:from>
    <cdr:to>
      <cdr:x>0.9274</cdr:x>
      <cdr:y>0.52</cdr:y>
    </cdr:to>
    <cdr:sp macro="" textlink="">
      <cdr:nvSpPr>
        <cdr:cNvPr id="6" name="TextBox 1"/>
        <cdr:cNvSpPr txBox="1"/>
      </cdr:nvSpPr>
      <cdr:spPr>
        <a:xfrm xmlns:a="http://schemas.openxmlformats.org/drawingml/2006/main">
          <a:off x="7509793" y="2991323"/>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Base</a:t>
          </a:r>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0</xdr:colOff>
      <xdr:row>0</xdr:row>
      <xdr:rowOff>0</xdr:rowOff>
    </xdr:from>
    <xdr:to>
      <xdr:col>14</xdr:col>
      <xdr:colOff>0</xdr:colOff>
      <xdr:row>15</xdr:row>
      <xdr:rowOff>0</xdr:rowOff>
    </xdr:to>
    <xdr:graphicFrame macro="">
      <xdr:nvGraphicFramePr>
        <xdr:cNvPr id="307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15</xdr:row>
      <xdr:rowOff>0</xdr:rowOff>
    </xdr:from>
    <xdr:to>
      <xdr:col>14</xdr:col>
      <xdr:colOff>0</xdr:colOff>
      <xdr:row>30</xdr:row>
      <xdr:rowOff>0</xdr:rowOff>
    </xdr:to>
    <xdr:graphicFrame macro="">
      <xdr:nvGraphicFramePr>
        <xdr:cNvPr id="3075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14</xdr:col>
      <xdr:colOff>0</xdr:colOff>
      <xdr:row>45</xdr:row>
      <xdr:rowOff>0</xdr:rowOff>
    </xdr:to>
    <xdr:graphicFrame macro="">
      <xdr:nvGraphicFramePr>
        <xdr:cNvPr id="307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45</xdr:row>
      <xdr:rowOff>0</xdr:rowOff>
    </xdr:from>
    <xdr:to>
      <xdr:col>14</xdr:col>
      <xdr:colOff>0</xdr:colOff>
      <xdr:row>60</xdr:row>
      <xdr:rowOff>0</xdr:rowOff>
    </xdr:to>
    <xdr:graphicFrame macro="">
      <xdr:nvGraphicFramePr>
        <xdr:cNvPr id="307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60</xdr:row>
      <xdr:rowOff>0</xdr:rowOff>
    </xdr:from>
    <xdr:to>
      <xdr:col>14</xdr:col>
      <xdr:colOff>0</xdr:colOff>
      <xdr:row>75</xdr:row>
      <xdr:rowOff>0</xdr:rowOff>
    </xdr:to>
    <xdr:graphicFrame macro="">
      <xdr:nvGraphicFramePr>
        <xdr:cNvPr id="307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508000</xdr:colOff>
      <xdr:row>61</xdr:row>
      <xdr:rowOff>73025</xdr:rowOff>
    </xdr:from>
    <xdr:to>
      <xdr:col>14</xdr:col>
      <xdr:colOff>47625</xdr:colOff>
      <xdr:row>103</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704850</xdr:colOff>
      <xdr:row>109</xdr:row>
      <xdr:rowOff>123825</xdr:rowOff>
    </xdr:from>
    <xdr:to>
      <xdr:col>11</xdr:col>
      <xdr:colOff>9525</xdr:colOff>
      <xdr:row>136</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219075</xdr:colOff>
      <xdr:row>108</xdr:row>
      <xdr:rowOff>152400</xdr:rowOff>
    </xdr:from>
    <xdr:to>
      <xdr:col>22</xdr:col>
      <xdr:colOff>419100</xdr:colOff>
      <xdr:row>136</xdr:row>
      <xdr:rowOff>57150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184943</xdr:colOff>
      <xdr:row>78</xdr:row>
      <xdr:rowOff>29369</xdr:rowOff>
    </xdr:from>
    <xdr:to>
      <xdr:col>28</xdr:col>
      <xdr:colOff>50799</xdr:colOff>
      <xdr:row>104</xdr:row>
      <xdr:rowOff>92869</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0.85874</cdr:x>
      <cdr:y>0.25821</cdr:y>
    </cdr:from>
    <cdr:to>
      <cdr:x>0.91436</cdr:x>
      <cdr:y>0.29838</cdr:y>
    </cdr:to>
    <cdr:sp macro="" textlink="">
      <cdr:nvSpPr>
        <cdr:cNvPr id="2" name="TextBox 1"/>
        <cdr:cNvSpPr txBox="1"/>
      </cdr:nvSpPr>
      <cdr:spPr>
        <a:xfrm xmlns:a="http://schemas.openxmlformats.org/drawingml/2006/main">
          <a:off x="8264707" y="1821657"/>
          <a:ext cx="535324" cy="2833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t>
          </a:r>
        </a:p>
      </cdr:txBody>
    </cdr:sp>
  </cdr:relSizeAnchor>
  <cdr:relSizeAnchor xmlns:cdr="http://schemas.openxmlformats.org/drawingml/2006/chartDrawing">
    <cdr:from>
      <cdr:x>0.85874</cdr:x>
      <cdr:y>0.1501</cdr:y>
    </cdr:from>
    <cdr:to>
      <cdr:x>0.91436</cdr:x>
      <cdr:y>0.19027</cdr:y>
    </cdr:to>
    <cdr:sp macro="" textlink="">
      <cdr:nvSpPr>
        <cdr:cNvPr id="3" name="TextBox 1"/>
        <cdr:cNvSpPr txBox="1"/>
      </cdr:nvSpPr>
      <cdr:spPr>
        <a:xfrm xmlns:a="http://schemas.openxmlformats.org/drawingml/2006/main">
          <a:off x="8264707" y="1058968"/>
          <a:ext cx="535324" cy="2833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a:t>
          </a:r>
        </a:p>
      </cdr:txBody>
    </cdr:sp>
  </cdr:relSizeAnchor>
  <cdr:relSizeAnchor xmlns:cdr="http://schemas.openxmlformats.org/drawingml/2006/chartDrawing">
    <cdr:from>
      <cdr:x>0.85874</cdr:x>
      <cdr:y>0.44402</cdr:y>
    </cdr:from>
    <cdr:to>
      <cdr:x>0.94789</cdr:x>
      <cdr:y>0.48419</cdr:y>
    </cdr:to>
    <cdr:sp macro="" textlink="">
      <cdr:nvSpPr>
        <cdr:cNvPr id="4" name="TextBox 1"/>
        <cdr:cNvSpPr txBox="1"/>
      </cdr:nvSpPr>
      <cdr:spPr>
        <a:xfrm xmlns:a="http://schemas.openxmlformats.org/drawingml/2006/main">
          <a:off x="8264707" y="3132525"/>
          <a:ext cx="858028" cy="2833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a:t>
          </a:r>
        </a:p>
      </cdr:txBody>
    </cdr:sp>
  </cdr:relSizeAnchor>
  <cdr:relSizeAnchor xmlns:cdr="http://schemas.openxmlformats.org/drawingml/2006/chartDrawing">
    <cdr:from>
      <cdr:x>0.85874</cdr:x>
      <cdr:y>0.38941</cdr:y>
    </cdr:from>
    <cdr:to>
      <cdr:x>0.96753</cdr:x>
      <cdr:y>0.42957</cdr:y>
    </cdr:to>
    <cdr:sp macro="" textlink="">
      <cdr:nvSpPr>
        <cdr:cNvPr id="5" name="TextBox 1"/>
        <cdr:cNvSpPr txBox="1"/>
      </cdr:nvSpPr>
      <cdr:spPr>
        <a:xfrm xmlns:a="http://schemas.openxmlformats.org/drawingml/2006/main">
          <a:off x="8264707" y="2747194"/>
          <a:ext cx="1046966"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dr:relSizeAnchor xmlns:cdr="http://schemas.openxmlformats.org/drawingml/2006/chartDrawing">
    <cdr:from>
      <cdr:x>0.85874</cdr:x>
      <cdr:y>0.56015</cdr:y>
    </cdr:from>
    <cdr:to>
      <cdr:x>0.91435</cdr:x>
      <cdr:y>0.60032</cdr:y>
    </cdr:to>
    <cdr:sp macro="" textlink="">
      <cdr:nvSpPr>
        <cdr:cNvPr id="6" name="TextBox 1"/>
        <cdr:cNvSpPr txBox="1"/>
      </cdr:nvSpPr>
      <cdr:spPr>
        <a:xfrm xmlns:a="http://schemas.openxmlformats.org/drawingml/2006/main">
          <a:off x="8264707" y="3951792"/>
          <a:ext cx="535237"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Base</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28575</xdr:colOff>
      <xdr:row>10</xdr:row>
      <xdr:rowOff>76200</xdr:rowOff>
    </xdr:from>
    <xdr:to>
      <xdr:col>10</xdr:col>
      <xdr:colOff>219075</xdr:colOff>
      <xdr:row>26</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26</xdr:row>
      <xdr:rowOff>47625</xdr:rowOff>
    </xdr:from>
    <xdr:to>
      <xdr:col>10</xdr:col>
      <xdr:colOff>190500</xdr:colOff>
      <xdr:row>41</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539751</xdr:colOff>
      <xdr:row>30</xdr:row>
      <xdr:rowOff>10584</xdr:rowOff>
    </xdr:from>
    <xdr:to>
      <xdr:col>3</xdr:col>
      <xdr:colOff>455723</xdr:colOff>
      <xdr:row>40</xdr:row>
      <xdr:rowOff>95250</xdr:rowOff>
    </xdr:to>
    <xdr:pic>
      <xdr:nvPicPr>
        <xdr:cNvPr id="336897" name="Picture 1"/>
        <xdr:cNvPicPr>
          <a:picLocks noChangeAspect="1" noChangeArrowheads="1"/>
        </xdr:cNvPicPr>
      </xdr:nvPicPr>
      <xdr:blipFill>
        <a:blip xmlns:r="http://schemas.openxmlformats.org/officeDocument/2006/relationships" r:embed="rId3"/>
        <a:srcRect/>
        <a:stretch>
          <a:fillRect/>
        </a:stretch>
      </xdr:blipFill>
      <xdr:spPr bwMode="auto">
        <a:xfrm>
          <a:off x="539751" y="4815417"/>
          <a:ext cx="2445389" cy="1682750"/>
        </a:xfrm>
        <a:prstGeom prst="rect">
          <a:avLst/>
        </a:prstGeom>
        <a:noFill/>
        <a:ln w="1">
          <a:noFill/>
          <a:miter lim="800000"/>
          <a:headEnd/>
          <a:tailEnd type="none" w="med" len="med"/>
        </a:ln>
        <a:effec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7</xdr:col>
      <xdr:colOff>349250</xdr:colOff>
      <xdr:row>63</xdr:row>
      <xdr:rowOff>15875</xdr:rowOff>
    </xdr:from>
    <xdr:to>
      <xdr:col>20</xdr:col>
      <xdr:colOff>172508</xdr:colOff>
      <xdr:row>100</xdr:row>
      <xdr:rowOff>43392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103</xdr:row>
      <xdr:rowOff>0</xdr:rowOff>
    </xdr:from>
    <xdr:to>
      <xdr:col>19</xdr:col>
      <xdr:colOff>426508</xdr:colOff>
      <xdr:row>140</xdr:row>
      <xdr:rowOff>27517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0.54558</cdr:x>
      <cdr:y>0.51396</cdr:y>
    </cdr:from>
    <cdr:to>
      <cdr:x>0.60001</cdr:x>
      <cdr:y>0.55541</cdr:y>
    </cdr:to>
    <cdr:sp macro="" textlink="">
      <cdr:nvSpPr>
        <cdr:cNvPr id="2" name="TextBox 1"/>
        <cdr:cNvSpPr txBox="1"/>
      </cdr:nvSpPr>
      <cdr:spPr>
        <a:xfrm xmlns:a="http://schemas.openxmlformats.org/drawingml/2006/main">
          <a:off x="5273437" y="3033036"/>
          <a:ext cx="526108" cy="244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t>
          </a:r>
        </a:p>
      </cdr:txBody>
    </cdr:sp>
  </cdr:relSizeAnchor>
  <cdr:relSizeAnchor xmlns:cdr="http://schemas.openxmlformats.org/drawingml/2006/chartDrawing">
    <cdr:from>
      <cdr:x>0.37805</cdr:x>
      <cdr:y>0.44789</cdr:y>
    </cdr:from>
    <cdr:to>
      <cdr:x>0.43248</cdr:x>
      <cdr:y>0.48933</cdr:y>
    </cdr:to>
    <cdr:sp macro="" textlink="">
      <cdr:nvSpPr>
        <cdr:cNvPr id="3" name="TextBox 1"/>
        <cdr:cNvSpPr txBox="1"/>
      </cdr:nvSpPr>
      <cdr:spPr>
        <a:xfrm xmlns:a="http://schemas.openxmlformats.org/drawingml/2006/main">
          <a:off x="3654187" y="2643115"/>
          <a:ext cx="526108" cy="2445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a:t>
          </a:r>
        </a:p>
      </cdr:txBody>
    </cdr:sp>
  </cdr:relSizeAnchor>
  <cdr:relSizeAnchor xmlns:cdr="http://schemas.openxmlformats.org/drawingml/2006/chartDrawing">
    <cdr:from>
      <cdr:x>0.77059</cdr:x>
      <cdr:y>0.58829</cdr:y>
    </cdr:from>
    <cdr:to>
      <cdr:x>0.85783</cdr:x>
      <cdr:y>0.62973</cdr:y>
    </cdr:to>
    <cdr:sp macro="" textlink="">
      <cdr:nvSpPr>
        <cdr:cNvPr id="4" name="TextBox 1"/>
        <cdr:cNvSpPr txBox="1"/>
      </cdr:nvSpPr>
      <cdr:spPr>
        <a:xfrm xmlns:a="http://schemas.openxmlformats.org/drawingml/2006/main">
          <a:off x="7448312" y="3471657"/>
          <a:ext cx="843241" cy="2445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a:t>
          </a:r>
        </a:p>
      </cdr:txBody>
    </cdr:sp>
  </cdr:relSizeAnchor>
  <cdr:relSizeAnchor xmlns:cdr="http://schemas.openxmlformats.org/drawingml/2006/chartDrawing">
    <cdr:from>
      <cdr:x>0.48963</cdr:x>
      <cdr:y>0.48048</cdr:y>
    </cdr:from>
    <cdr:to>
      <cdr:x>0.59608</cdr:x>
      <cdr:y>0.52192</cdr:y>
    </cdr:to>
    <cdr:sp macro="" textlink="">
      <cdr:nvSpPr>
        <cdr:cNvPr id="5" name="TextBox 1"/>
        <cdr:cNvSpPr txBox="1"/>
      </cdr:nvSpPr>
      <cdr:spPr>
        <a:xfrm xmlns:a="http://schemas.openxmlformats.org/drawingml/2006/main">
          <a:off x="4732647" y="2835470"/>
          <a:ext cx="1028920" cy="2445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dr:relSizeAnchor xmlns:cdr="http://schemas.openxmlformats.org/drawingml/2006/chartDrawing">
    <cdr:from>
      <cdr:x>0.88884</cdr:x>
      <cdr:y>0.66822</cdr:y>
    </cdr:from>
    <cdr:to>
      <cdr:x>0.94327</cdr:x>
      <cdr:y>0.70966</cdr:y>
    </cdr:to>
    <cdr:sp macro="" textlink="">
      <cdr:nvSpPr>
        <cdr:cNvPr id="6" name="TextBox 1"/>
        <cdr:cNvSpPr txBox="1"/>
      </cdr:nvSpPr>
      <cdr:spPr>
        <a:xfrm xmlns:a="http://schemas.openxmlformats.org/drawingml/2006/main">
          <a:off x="8741833" y="4569202"/>
          <a:ext cx="535289"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Base</a:t>
          </a:r>
        </a:p>
      </cdr:txBody>
    </cdr:sp>
  </cdr:relSizeAnchor>
  <cdr:relSizeAnchor xmlns:cdr="http://schemas.openxmlformats.org/drawingml/2006/chartDrawing">
    <cdr:from>
      <cdr:x>0.16572</cdr:x>
      <cdr:y>0.37146</cdr:y>
    </cdr:from>
    <cdr:to>
      <cdr:x>0.25213</cdr:x>
      <cdr:y>0.4129</cdr:y>
    </cdr:to>
    <cdr:sp macro="" textlink="">
      <cdr:nvSpPr>
        <cdr:cNvPr id="7" name="TextBox 1"/>
        <cdr:cNvSpPr txBox="1"/>
      </cdr:nvSpPr>
      <cdr:spPr>
        <a:xfrm xmlns:a="http://schemas.openxmlformats.org/drawingml/2006/main">
          <a:off x="1629832" y="2540000"/>
          <a:ext cx="84984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Demand</a:t>
          </a:r>
        </a:p>
      </cdr:txBody>
    </cdr:sp>
  </cdr:relSizeAnchor>
</c:userShapes>
</file>

<file path=xl/drawings/drawing32.xml><?xml version="1.0" encoding="utf-8"?>
<c:userShapes xmlns:c="http://schemas.openxmlformats.org/drawingml/2006/chart">
  <cdr:relSizeAnchor xmlns:cdr="http://schemas.openxmlformats.org/drawingml/2006/chartDrawing">
    <cdr:from>
      <cdr:x>0.5316</cdr:x>
      <cdr:y>0.52536</cdr:y>
    </cdr:from>
    <cdr:to>
      <cdr:x>0.67456</cdr:x>
      <cdr:y>0.56643</cdr:y>
    </cdr:to>
    <cdr:sp macro="" textlink="">
      <cdr:nvSpPr>
        <cdr:cNvPr id="2" name="TextBox 1"/>
        <cdr:cNvSpPr txBox="1"/>
      </cdr:nvSpPr>
      <cdr:spPr>
        <a:xfrm xmlns:a="http://schemas.openxmlformats.org/drawingml/2006/main">
          <a:off x="5152159" y="3212523"/>
          <a:ext cx="1385455" cy="251114"/>
        </a:xfrm>
        <a:prstGeom xmlns:a="http://schemas.openxmlformats.org/drawingml/2006/main" prst="rect">
          <a:avLst/>
        </a:prstGeom>
        <a:noFill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400"/>
            <a:t>Quad: $897k</a:t>
          </a:r>
        </a:p>
      </cdr:txBody>
    </cdr:sp>
  </cdr:relSizeAnchor>
  <cdr:relSizeAnchor xmlns:cdr="http://schemas.openxmlformats.org/drawingml/2006/chartDrawing">
    <cdr:from>
      <cdr:x>0.37045</cdr:x>
      <cdr:y>0.43849</cdr:y>
    </cdr:from>
    <cdr:to>
      <cdr:x>0.49005</cdr:x>
      <cdr:y>0.48933</cdr:y>
    </cdr:to>
    <cdr:sp macro="" textlink="">
      <cdr:nvSpPr>
        <cdr:cNvPr id="3" name="TextBox 1"/>
        <cdr:cNvSpPr txBox="1"/>
      </cdr:nvSpPr>
      <cdr:spPr>
        <a:xfrm xmlns:a="http://schemas.openxmlformats.org/drawingml/2006/main">
          <a:off x="3612064" y="2587626"/>
          <a:ext cx="1166111" cy="3000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 $-126k</a:t>
          </a:r>
        </a:p>
      </cdr:txBody>
    </cdr:sp>
  </cdr:relSizeAnchor>
  <cdr:relSizeAnchor xmlns:cdr="http://schemas.openxmlformats.org/drawingml/2006/chartDrawing">
    <cdr:from>
      <cdr:x>0.76408</cdr:x>
      <cdr:y>0.59188</cdr:y>
    </cdr:from>
    <cdr:to>
      <cdr:x>0.91935</cdr:x>
      <cdr:y>0.63666</cdr:y>
    </cdr:to>
    <cdr:sp macro="" textlink="">
      <cdr:nvSpPr>
        <cdr:cNvPr id="4" name="TextBox 1"/>
        <cdr:cNvSpPr txBox="1"/>
      </cdr:nvSpPr>
      <cdr:spPr>
        <a:xfrm xmlns:a="http://schemas.openxmlformats.org/drawingml/2006/main">
          <a:off x="7450080" y="3492823"/>
          <a:ext cx="1514004" cy="2642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 $557k</a:t>
          </a:r>
        </a:p>
      </cdr:txBody>
    </cdr:sp>
  </cdr:relSizeAnchor>
  <cdr:relSizeAnchor xmlns:cdr="http://schemas.openxmlformats.org/drawingml/2006/chartDrawing">
    <cdr:from>
      <cdr:x>0.47552</cdr:x>
      <cdr:y>0.48227</cdr:y>
    </cdr:from>
    <cdr:to>
      <cdr:x>0.63606</cdr:x>
      <cdr:y>0.52726</cdr:y>
    </cdr:to>
    <cdr:sp macro="" textlink="">
      <cdr:nvSpPr>
        <cdr:cNvPr id="5" name="TextBox 1"/>
        <cdr:cNvSpPr txBox="1"/>
      </cdr:nvSpPr>
      <cdr:spPr>
        <a:xfrm xmlns:a="http://schemas.openxmlformats.org/drawingml/2006/main">
          <a:off x="4636518" y="2846025"/>
          <a:ext cx="1565316" cy="2654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 $-633k</a:t>
          </a:r>
        </a:p>
      </cdr:txBody>
    </cdr:sp>
  </cdr:relSizeAnchor>
  <cdr:relSizeAnchor xmlns:cdr="http://schemas.openxmlformats.org/drawingml/2006/chartDrawing">
    <cdr:from>
      <cdr:x>0.88233</cdr:x>
      <cdr:y>0.66463</cdr:y>
    </cdr:from>
    <cdr:to>
      <cdr:x>0.93676</cdr:x>
      <cdr:y>0.70607</cdr:y>
    </cdr:to>
    <cdr:sp macro="" textlink="">
      <cdr:nvSpPr>
        <cdr:cNvPr id="6" name="TextBox 1"/>
        <cdr:cNvSpPr txBox="1"/>
      </cdr:nvSpPr>
      <cdr:spPr>
        <a:xfrm xmlns:a="http://schemas.openxmlformats.org/drawingml/2006/main">
          <a:off x="8603068" y="3922178"/>
          <a:ext cx="530715" cy="2445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Base: $0</a:t>
          </a:r>
        </a:p>
      </cdr:txBody>
    </cdr:sp>
  </cdr:relSizeAnchor>
  <cdr:relSizeAnchor xmlns:cdr="http://schemas.openxmlformats.org/drawingml/2006/chartDrawing">
    <cdr:from>
      <cdr:x>0.16572</cdr:x>
      <cdr:y>0.37146</cdr:y>
    </cdr:from>
    <cdr:to>
      <cdr:x>0.25213</cdr:x>
      <cdr:y>0.4129</cdr:y>
    </cdr:to>
    <cdr:sp macro="" textlink="">
      <cdr:nvSpPr>
        <cdr:cNvPr id="7" name="TextBox 1"/>
        <cdr:cNvSpPr txBox="1"/>
      </cdr:nvSpPr>
      <cdr:spPr>
        <a:xfrm xmlns:a="http://schemas.openxmlformats.org/drawingml/2006/main">
          <a:off x="1629832" y="2540000"/>
          <a:ext cx="849843"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Demand</a:t>
          </a:r>
        </a:p>
      </cdr:txBody>
    </cdr:sp>
  </cdr:relSizeAnchor>
</c:userShapes>
</file>

<file path=xl/drawings/drawing33.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0</xdr:colOff>
      <xdr:row>15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15</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30</xdr:row>
      <xdr:rowOff>0</xdr:rowOff>
    </xdr:from>
    <xdr:to>
      <xdr:col>15</xdr:col>
      <xdr:colOff>0</xdr:colOff>
      <xdr:row>45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45</xdr:row>
      <xdr:rowOff>0</xdr:rowOff>
    </xdr:from>
    <xdr:to>
      <xdr:col>15</xdr:col>
      <xdr:colOff>0</xdr:colOff>
      <xdr:row>60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60</xdr:row>
      <xdr:rowOff>0</xdr:rowOff>
    </xdr:from>
    <xdr:to>
      <xdr:col>15</xdr:col>
      <xdr:colOff>0</xdr:colOff>
      <xdr:row>75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114300</xdr:colOff>
      <xdr:row>28</xdr:row>
      <xdr:rowOff>85725</xdr:rowOff>
    </xdr:from>
    <xdr:to>
      <xdr:col>7</xdr:col>
      <xdr:colOff>342900</xdr:colOff>
      <xdr:row>57</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0.41395</cdr:x>
      <cdr:y>0.22874</cdr:y>
    </cdr:from>
    <cdr:to>
      <cdr:x>0.50444</cdr:x>
      <cdr:y>0.28897</cdr:y>
    </cdr:to>
    <cdr:sp macro="" textlink="">
      <cdr:nvSpPr>
        <cdr:cNvPr id="2" name="TextBox 1"/>
        <cdr:cNvSpPr txBox="1"/>
      </cdr:nvSpPr>
      <cdr:spPr>
        <a:xfrm xmlns:a="http://schemas.openxmlformats.org/drawingml/2006/main">
          <a:off x="2551028" y="1076325"/>
          <a:ext cx="557701"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t>
          </a:r>
        </a:p>
      </cdr:txBody>
    </cdr:sp>
  </cdr:relSizeAnchor>
  <cdr:relSizeAnchor xmlns:cdr="http://schemas.openxmlformats.org/drawingml/2006/chartDrawing">
    <cdr:from>
      <cdr:x>0.53556</cdr:x>
      <cdr:y>0.31109</cdr:y>
    </cdr:from>
    <cdr:to>
      <cdr:x>0.62605</cdr:x>
      <cdr:y>0.37132</cdr:y>
    </cdr:to>
    <cdr:sp macro="" textlink="">
      <cdr:nvSpPr>
        <cdr:cNvPr id="3" name="TextBox 1"/>
        <cdr:cNvSpPr txBox="1"/>
      </cdr:nvSpPr>
      <cdr:spPr>
        <a:xfrm xmlns:a="http://schemas.openxmlformats.org/drawingml/2006/main">
          <a:off x="3300463" y="1463780"/>
          <a:ext cx="557700"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QT&amp;S</a:t>
          </a:r>
        </a:p>
      </cdr:txBody>
    </cdr:sp>
  </cdr:relSizeAnchor>
  <cdr:relSizeAnchor xmlns:cdr="http://schemas.openxmlformats.org/drawingml/2006/chartDrawing">
    <cdr:from>
      <cdr:x>0.81148</cdr:x>
      <cdr:y>0.34438</cdr:y>
    </cdr:from>
    <cdr:to>
      <cdr:x>0.95654</cdr:x>
      <cdr:y>0.40283</cdr:y>
    </cdr:to>
    <cdr:sp macro="" textlink="">
      <cdr:nvSpPr>
        <cdr:cNvPr id="4" name="TextBox 1"/>
        <cdr:cNvSpPr txBox="1"/>
      </cdr:nvSpPr>
      <cdr:spPr>
        <a:xfrm xmlns:a="http://schemas.openxmlformats.org/drawingml/2006/main">
          <a:off x="5000867" y="1620434"/>
          <a:ext cx="893962" cy="27504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SpeedUp</a:t>
          </a:r>
        </a:p>
      </cdr:txBody>
    </cdr:sp>
  </cdr:relSizeAnchor>
  <cdr:relSizeAnchor xmlns:cdr="http://schemas.openxmlformats.org/drawingml/2006/chartDrawing">
    <cdr:from>
      <cdr:x>0.57934</cdr:x>
      <cdr:y>0.48111</cdr:y>
    </cdr:from>
    <cdr:to>
      <cdr:x>0.75634</cdr:x>
      <cdr:y>0.54134</cdr:y>
    </cdr:to>
    <cdr:sp macro="" textlink="">
      <cdr:nvSpPr>
        <cdr:cNvPr id="5" name="TextBox 1"/>
        <cdr:cNvSpPr txBox="1"/>
      </cdr:nvSpPr>
      <cdr:spPr>
        <a:xfrm xmlns:a="http://schemas.openxmlformats.org/drawingml/2006/main">
          <a:off x="3570298" y="2263802"/>
          <a:ext cx="1090798" cy="28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a:t>Quad&amp;Trail</a:t>
          </a:r>
        </a:p>
      </cdr:txBody>
    </cdr:sp>
  </cdr:relSizeAnchor>
</c:userShapes>
</file>

<file path=xl/drawings/drawing35.xml><?xml version="1.0" encoding="utf-8"?>
<xdr:wsDr xmlns:xdr="http://schemas.openxmlformats.org/drawingml/2006/spreadsheetDrawing" xmlns:a="http://schemas.openxmlformats.org/drawingml/2006/main">
  <xdr:twoCellAnchor>
    <xdr:from>
      <xdr:col>4</xdr:col>
      <xdr:colOff>0</xdr:colOff>
      <xdr:row>79</xdr:row>
      <xdr:rowOff>9525</xdr:rowOff>
    </xdr:from>
    <xdr:to>
      <xdr:col>11</xdr:col>
      <xdr:colOff>85725</xdr:colOff>
      <xdr:row>104</xdr:row>
      <xdr:rowOff>95250</xdr:rowOff>
    </xdr:to>
    <xdr:graphicFrame macro="">
      <xdr:nvGraphicFramePr>
        <xdr:cNvPr id="256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704850</xdr:colOff>
      <xdr:row>109</xdr:row>
      <xdr:rowOff>123825</xdr:rowOff>
    </xdr:from>
    <xdr:to>
      <xdr:col>11</xdr:col>
      <xdr:colOff>9525</xdr:colOff>
      <xdr:row>136</xdr:row>
      <xdr:rowOff>28575</xdr:rowOff>
    </xdr:to>
    <xdr:graphicFrame macro="">
      <xdr:nvGraphicFramePr>
        <xdr:cNvPr id="256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219075</xdr:colOff>
      <xdr:row>108</xdr:row>
      <xdr:rowOff>152400</xdr:rowOff>
    </xdr:from>
    <xdr:to>
      <xdr:col>22</xdr:col>
      <xdr:colOff>419100</xdr:colOff>
      <xdr:row>136</xdr:row>
      <xdr:rowOff>57150</xdr:rowOff>
    </xdr:to>
    <xdr:graphicFrame macro="">
      <xdr:nvGraphicFramePr>
        <xdr:cNvPr id="256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180975</xdr:colOff>
      <xdr:row>78</xdr:row>
      <xdr:rowOff>152400</xdr:rowOff>
    </xdr:from>
    <xdr:to>
      <xdr:col>22</xdr:col>
      <xdr:colOff>495300</xdr:colOff>
      <xdr:row>105</xdr:row>
      <xdr:rowOff>57150</xdr:rowOff>
    </xdr:to>
    <xdr:graphicFrame macro="">
      <xdr:nvGraphicFramePr>
        <xdr:cNvPr id="2562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1</xdr:row>
      <xdr:rowOff>104775</xdr:rowOff>
    </xdr:from>
    <xdr:to>
      <xdr:col>10</xdr:col>
      <xdr:colOff>28575</xdr:colOff>
      <xdr:row>16</xdr:row>
      <xdr:rowOff>104775</xdr:rowOff>
    </xdr:to>
    <xdr:graphicFrame macro="">
      <xdr:nvGraphicFramePr>
        <xdr:cNvPr id="122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4</xdr:row>
      <xdr:rowOff>66675</xdr:rowOff>
    </xdr:from>
    <xdr:to>
      <xdr:col>10</xdr:col>
      <xdr:colOff>9525</xdr:colOff>
      <xdr:row>19</xdr:row>
      <xdr:rowOff>66675</xdr:rowOff>
    </xdr:to>
    <xdr:graphicFrame macro="">
      <xdr:nvGraphicFramePr>
        <xdr:cNvPr id="133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6</xdr:row>
      <xdr:rowOff>9525</xdr:rowOff>
    </xdr:from>
    <xdr:to>
      <xdr:col>11</xdr:col>
      <xdr:colOff>133350</xdr:colOff>
      <xdr:row>21</xdr:row>
      <xdr:rowOff>9525</xdr:rowOff>
    </xdr:to>
    <xdr:graphicFrame macro="">
      <xdr:nvGraphicFramePr>
        <xdr:cNvPr id="153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76200</xdr:colOff>
      <xdr:row>3</xdr:row>
      <xdr:rowOff>38100</xdr:rowOff>
    </xdr:from>
    <xdr:to>
      <xdr:col>10</xdr:col>
      <xdr:colOff>76200</xdr:colOff>
      <xdr:row>18</xdr:row>
      <xdr:rowOff>38100</xdr:rowOff>
    </xdr:to>
    <xdr:graphicFrame macro="">
      <xdr:nvGraphicFramePr>
        <xdr:cNvPr id="163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171450</xdr:colOff>
      <xdr:row>10</xdr:row>
      <xdr:rowOff>57150</xdr:rowOff>
    </xdr:from>
    <xdr:to>
      <xdr:col>17</xdr:col>
      <xdr:colOff>400050</xdr:colOff>
      <xdr:row>29</xdr:row>
      <xdr:rowOff>133350</xdr:rowOff>
    </xdr:to>
    <xdr:graphicFrame macro="">
      <xdr:nvGraphicFramePr>
        <xdr:cNvPr id="92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581025</xdr:colOff>
      <xdr:row>30</xdr:row>
      <xdr:rowOff>95250</xdr:rowOff>
    </xdr:from>
    <xdr:to>
      <xdr:col>17</xdr:col>
      <xdr:colOff>152400</xdr:colOff>
      <xdr:row>46</xdr:row>
      <xdr:rowOff>114300</xdr:rowOff>
    </xdr:to>
    <xdr:graphicFrame macro="">
      <xdr:nvGraphicFramePr>
        <xdr:cNvPr id="92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171450</xdr:colOff>
      <xdr:row>10</xdr:row>
      <xdr:rowOff>57150</xdr:rowOff>
    </xdr:from>
    <xdr:to>
      <xdr:col>17</xdr:col>
      <xdr:colOff>400050</xdr:colOff>
      <xdr:row>29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581025</xdr:colOff>
      <xdr:row>30</xdr:row>
      <xdr:rowOff>95250</xdr:rowOff>
    </xdr:from>
    <xdr:to>
      <xdr:col>17</xdr:col>
      <xdr:colOff>152400</xdr:colOff>
      <xdr:row>46</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4"/>
  </sheetPr>
  <dimension ref="A1:X37"/>
  <sheetViews>
    <sheetView tabSelected="1" zoomScale="90" zoomScaleNormal="90" workbookViewId="0">
      <selection activeCell="S27" sqref="S27:X37"/>
    </sheetView>
  </sheetViews>
  <sheetFormatPr defaultRowHeight="12.75"/>
  <cols>
    <col min="1" max="1" width="11.140625" customWidth="1"/>
    <col min="2" max="2" width="15.85546875" bestFit="1" customWidth="1"/>
    <col min="3" max="3" width="11" customWidth="1"/>
    <col min="4" max="4" width="8.140625" bestFit="1" customWidth="1"/>
    <col min="5" max="5" width="4.7109375" customWidth="1"/>
    <col min="13" max="13" width="11.42578125" customWidth="1"/>
    <col min="14" max="16" width="9.5703125" bestFit="1" customWidth="1"/>
    <col min="19" max="19" width="15.85546875" bestFit="1" customWidth="1"/>
    <col min="20" max="20" width="11" customWidth="1"/>
    <col min="21" max="21" width="10.42578125" customWidth="1"/>
    <col min="22" max="22" width="10.7109375" customWidth="1"/>
    <col min="23" max="23" width="10.5703125" customWidth="1"/>
  </cols>
  <sheetData>
    <row r="1" spans="1:16">
      <c r="A1" s="2" t="s">
        <v>0</v>
      </c>
      <c r="B1" t="s">
        <v>31</v>
      </c>
    </row>
    <row r="3" spans="1:16">
      <c r="A3" s="1"/>
    </row>
    <row r="5" spans="1:16" ht="13.5" thickBot="1">
      <c r="A5" s="2" t="s">
        <v>2</v>
      </c>
    </row>
    <row r="6" spans="1:16">
      <c r="F6" s="10"/>
      <c r="G6" s="35" t="s">
        <v>27</v>
      </c>
      <c r="H6" s="130" t="s">
        <v>28</v>
      </c>
      <c r="I6" s="131"/>
      <c r="M6" s="23" t="s">
        <v>25</v>
      </c>
      <c r="N6" s="22" t="s">
        <v>30</v>
      </c>
      <c r="O6" s="22" t="s">
        <v>29</v>
      </c>
      <c r="P6" s="24" t="s">
        <v>35</v>
      </c>
    </row>
    <row r="7" spans="1:16">
      <c r="B7" t="s">
        <v>3</v>
      </c>
      <c r="C7">
        <v>435</v>
      </c>
      <c r="D7" s="29" t="s">
        <v>9</v>
      </c>
      <c r="F7" s="13" t="s">
        <v>22</v>
      </c>
      <c r="G7" s="14">
        <f>C28</f>
        <v>225</v>
      </c>
      <c r="H7" s="15">
        <f>C29</f>
        <v>15</v>
      </c>
      <c r="I7" s="16">
        <f>H7/$H$10</f>
        <v>0.51963048498845266</v>
      </c>
      <c r="K7" s="52"/>
      <c r="M7" s="19">
        <v>435</v>
      </c>
      <c r="N7" s="20">
        <v>435</v>
      </c>
      <c r="O7" s="20">
        <v>435</v>
      </c>
      <c r="P7" s="21">
        <v>435</v>
      </c>
    </row>
    <row r="8" spans="1:16">
      <c r="B8" t="s">
        <v>4</v>
      </c>
      <c r="C8">
        <v>6</v>
      </c>
      <c r="D8" s="29" t="s">
        <v>10</v>
      </c>
      <c r="F8" s="13" t="s">
        <v>5</v>
      </c>
      <c r="G8" s="14">
        <f>C20</f>
        <v>120</v>
      </c>
      <c r="H8" s="15">
        <f>C21</f>
        <v>7.8666666666666663</v>
      </c>
      <c r="I8" s="16">
        <f>H8/$H$10</f>
        <v>0.27251732101616627</v>
      </c>
      <c r="K8" s="52"/>
      <c r="M8" s="19">
        <v>6</v>
      </c>
      <c r="N8" s="20">
        <v>6</v>
      </c>
      <c r="O8" s="20">
        <v>6</v>
      </c>
      <c r="P8" s="21">
        <v>6</v>
      </c>
    </row>
    <row r="9" spans="1:16" ht="13.5" thickBot="1">
      <c r="D9" s="29"/>
      <c r="F9" s="13" t="s">
        <v>26</v>
      </c>
      <c r="G9" s="7">
        <f>C26</f>
        <v>90</v>
      </c>
      <c r="H9" s="8">
        <f>C8</f>
        <v>6</v>
      </c>
      <c r="I9" s="16">
        <f>H9/$H$10</f>
        <v>0.20785219399538105</v>
      </c>
      <c r="K9" s="52"/>
      <c r="M9" s="19"/>
      <c r="N9" s="20"/>
      <c r="O9" s="20"/>
      <c r="P9" s="21"/>
    </row>
    <row r="10" spans="1:16" ht="13.5" thickBot="1">
      <c r="B10" t="s">
        <v>5</v>
      </c>
      <c r="D10" s="29"/>
      <c r="F10" s="17"/>
      <c r="G10" s="7">
        <f>SUM(G7:G9)</f>
        <v>435</v>
      </c>
      <c r="H10" s="7">
        <f>SUM(H7:H9)</f>
        <v>28.866666666666667</v>
      </c>
      <c r="I10" s="18"/>
      <c r="M10" s="19"/>
      <c r="N10" s="20"/>
      <c r="O10" s="20"/>
      <c r="P10" s="21"/>
    </row>
    <row r="11" spans="1:16">
      <c r="B11" t="s">
        <v>14</v>
      </c>
      <c r="C11">
        <v>3540</v>
      </c>
      <c r="D11" s="29" t="s">
        <v>12</v>
      </c>
      <c r="M11" s="19">
        <v>3540</v>
      </c>
      <c r="N11" s="20">
        <v>3540</v>
      </c>
      <c r="O11" s="20">
        <v>3540</v>
      </c>
      <c r="P11" s="21">
        <v>3540</v>
      </c>
    </row>
    <row r="12" spans="1:16">
      <c r="B12" t="s">
        <v>6</v>
      </c>
      <c r="C12">
        <v>450</v>
      </c>
      <c r="D12" s="29" t="s">
        <v>11</v>
      </c>
      <c r="M12" s="19">
        <v>450</v>
      </c>
      <c r="N12" s="20">
        <v>600</v>
      </c>
      <c r="O12" s="20">
        <v>450</v>
      </c>
      <c r="P12" s="21">
        <v>600</v>
      </c>
    </row>
    <row r="13" spans="1:16">
      <c r="B13" t="s">
        <v>7</v>
      </c>
      <c r="C13">
        <v>60</v>
      </c>
      <c r="D13" s="29" t="s">
        <v>12</v>
      </c>
      <c r="M13" s="19">
        <v>60</v>
      </c>
      <c r="N13" s="20">
        <v>60</v>
      </c>
      <c r="O13" s="20">
        <v>60</v>
      </c>
      <c r="P13" s="21">
        <v>60</v>
      </c>
    </row>
    <row r="14" spans="1:16">
      <c r="B14" t="s">
        <v>8</v>
      </c>
      <c r="C14" s="9">
        <v>2</v>
      </c>
      <c r="D14" s="29" t="s">
        <v>13</v>
      </c>
      <c r="G14">
        <f>G7/$G$10</f>
        <v>0.51724137931034486</v>
      </c>
      <c r="H14">
        <f>H7/$H$10</f>
        <v>0.51963048498845266</v>
      </c>
      <c r="M14" s="19">
        <v>2</v>
      </c>
      <c r="N14" s="20">
        <v>2</v>
      </c>
      <c r="O14" s="20">
        <v>4</v>
      </c>
      <c r="P14" s="21">
        <v>4</v>
      </c>
    </row>
    <row r="15" spans="1:16">
      <c r="D15" s="29"/>
      <c r="G15">
        <f>G8/$G$10</f>
        <v>0.27586206896551724</v>
      </c>
      <c r="H15">
        <f>H8/$H$10</f>
        <v>0.27251732101616627</v>
      </c>
      <c r="M15" s="19"/>
      <c r="N15" s="20"/>
      <c r="O15" s="20"/>
      <c r="P15" s="21"/>
    </row>
    <row r="16" spans="1:16">
      <c r="D16" s="29"/>
      <c r="G16">
        <f>G9/$G$10</f>
        <v>0.20689655172413793</v>
      </c>
      <c r="H16">
        <f>H9/$H$10</f>
        <v>0.20785219399538105</v>
      </c>
      <c r="M16" s="19"/>
      <c r="N16" s="20"/>
      <c r="O16" s="20"/>
      <c r="P16" s="21"/>
    </row>
    <row r="17" spans="1:24">
      <c r="D17" s="29"/>
      <c r="M17" s="19"/>
      <c r="N17" s="20"/>
      <c r="O17" s="20"/>
      <c r="P17" s="21"/>
    </row>
    <row r="18" spans="1:24">
      <c r="A18" s="2" t="s">
        <v>15</v>
      </c>
      <c r="D18" s="29"/>
      <c r="M18" s="19"/>
      <c r="N18" s="20"/>
      <c r="O18" s="20"/>
      <c r="P18" s="21"/>
    </row>
    <row r="19" spans="1:24">
      <c r="B19" t="s">
        <v>36</v>
      </c>
      <c r="C19" s="5">
        <f>FLOOR(C11/C13,1)+1</f>
        <v>60</v>
      </c>
      <c r="D19" s="29"/>
      <c r="M19" s="19">
        <v>60</v>
      </c>
      <c r="N19" s="20">
        <v>60</v>
      </c>
      <c r="O19" s="20">
        <v>60</v>
      </c>
      <c r="P19" s="21">
        <v>60</v>
      </c>
    </row>
    <row r="20" spans="1:24">
      <c r="B20" t="s">
        <v>18</v>
      </c>
      <c r="C20">
        <f>C19*C14</f>
        <v>120</v>
      </c>
      <c r="D20" s="29" t="s">
        <v>9</v>
      </c>
      <c r="M20" s="19">
        <v>120</v>
      </c>
      <c r="N20" s="20">
        <v>120</v>
      </c>
      <c r="O20" s="20">
        <v>240</v>
      </c>
      <c r="P20" s="21">
        <v>240</v>
      </c>
    </row>
    <row r="21" spans="1:24">
      <c r="B21" t="s">
        <v>20</v>
      </c>
      <c r="C21" s="3">
        <f>C11/C12</f>
        <v>7.8666666666666663</v>
      </c>
      <c r="D21" s="29" t="s">
        <v>10</v>
      </c>
      <c r="M21" s="25">
        <v>7.8666666666666663</v>
      </c>
      <c r="N21" s="15">
        <v>5.9</v>
      </c>
      <c r="O21" s="15">
        <v>7.8666666666666663</v>
      </c>
      <c r="P21" s="26">
        <v>5.9</v>
      </c>
    </row>
    <row r="22" spans="1:24">
      <c r="D22" s="29"/>
      <c r="M22" s="19"/>
      <c r="N22" s="20"/>
      <c r="O22" s="20"/>
      <c r="P22" s="21"/>
      <c r="S22" s="2" t="s">
        <v>151</v>
      </c>
    </row>
    <row r="23" spans="1:24" ht="13.5" thickBot="1">
      <c r="B23" t="s">
        <v>16</v>
      </c>
      <c r="C23" s="4">
        <f>C13/C12</f>
        <v>0.13333333333333333</v>
      </c>
      <c r="D23" s="29" t="s">
        <v>10</v>
      </c>
      <c r="M23" s="39">
        <v>0.13333333333333333</v>
      </c>
      <c r="N23" s="40">
        <v>0.1</v>
      </c>
      <c r="O23" s="40">
        <v>0.13333333333333333</v>
      </c>
      <c r="P23" s="41">
        <v>0.1</v>
      </c>
      <c r="S23" s="2" t="s">
        <v>95</v>
      </c>
    </row>
    <row r="24" spans="1:24">
      <c r="B24" t="s">
        <v>16</v>
      </c>
      <c r="C24" s="3">
        <f>60*(C13/C12)</f>
        <v>8</v>
      </c>
      <c r="D24" s="29" t="s">
        <v>17</v>
      </c>
      <c r="M24" s="19">
        <v>8</v>
      </c>
      <c r="N24" s="20">
        <v>6</v>
      </c>
      <c r="O24" s="20">
        <v>8</v>
      </c>
      <c r="P24" s="21">
        <v>6</v>
      </c>
      <c r="S24" s="10"/>
      <c r="T24" s="70"/>
      <c r="U24" s="70"/>
      <c r="V24" s="70"/>
      <c r="W24" s="70"/>
      <c r="X24" s="12"/>
    </row>
    <row r="25" spans="1:24">
      <c r="D25" s="29"/>
      <c r="M25" s="19"/>
      <c r="N25" s="20"/>
      <c r="O25" s="20"/>
      <c r="P25" s="21"/>
      <c r="S25" s="71"/>
      <c r="T25" s="20"/>
      <c r="U25" s="20"/>
      <c r="V25" s="20"/>
      <c r="W25" s="20"/>
      <c r="X25" s="72"/>
    </row>
    <row r="26" spans="1:24">
      <c r="B26" t="s">
        <v>21</v>
      </c>
      <c r="C26" s="3">
        <f>C8*C14/C23</f>
        <v>90</v>
      </c>
      <c r="D26" s="29" t="s">
        <v>9</v>
      </c>
      <c r="M26" s="25">
        <v>90</v>
      </c>
      <c r="N26" s="15">
        <v>120</v>
      </c>
      <c r="O26" s="15">
        <v>180</v>
      </c>
      <c r="P26" s="26">
        <v>240</v>
      </c>
      <c r="S26" s="71"/>
      <c r="T26" s="20"/>
      <c r="U26" s="20"/>
      <c r="V26" s="20"/>
      <c r="W26" s="20"/>
      <c r="X26" s="72"/>
    </row>
    <row r="27" spans="1:24">
      <c r="C27" s="3"/>
      <c r="D27" s="29"/>
      <c r="M27" s="25"/>
      <c r="N27" s="15"/>
      <c r="O27" s="15"/>
      <c r="P27" s="26"/>
      <c r="S27" s="73"/>
      <c r="T27" s="74" t="s">
        <v>25</v>
      </c>
      <c r="U27" s="74" t="s">
        <v>30</v>
      </c>
      <c r="V27" s="74" t="s">
        <v>29</v>
      </c>
      <c r="W27" s="75" t="s">
        <v>129</v>
      </c>
      <c r="X27" s="76"/>
    </row>
    <row r="28" spans="1:24">
      <c r="B28" t="s">
        <v>23</v>
      </c>
      <c r="C28" s="3">
        <f>C7-C20-C26</f>
        <v>225</v>
      </c>
      <c r="D28" s="29" t="s">
        <v>9</v>
      </c>
      <c r="M28" s="25">
        <v>225</v>
      </c>
      <c r="N28" s="15">
        <v>195</v>
      </c>
      <c r="O28" s="15">
        <v>15</v>
      </c>
      <c r="P28" s="36">
        <v>-45</v>
      </c>
      <c r="S28" s="71" t="s">
        <v>18</v>
      </c>
      <c r="T28" s="77">
        <v>120</v>
      </c>
      <c r="U28" s="77">
        <v>120</v>
      </c>
      <c r="V28" s="77">
        <v>240</v>
      </c>
      <c r="W28" s="77">
        <v>120</v>
      </c>
      <c r="X28" s="78" t="s">
        <v>9</v>
      </c>
    </row>
    <row r="29" spans="1:24">
      <c r="B29" t="s">
        <v>24</v>
      </c>
      <c r="C29" s="54">
        <f>C28*C23/C14</f>
        <v>15</v>
      </c>
      <c r="D29" s="29" t="s">
        <v>10</v>
      </c>
      <c r="M29" s="27">
        <v>15</v>
      </c>
      <c r="N29" s="28">
        <v>9.75</v>
      </c>
      <c r="O29" s="28">
        <v>0.5</v>
      </c>
      <c r="P29" s="37">
        <v>-1.125</v>
      </c>
      <c r="S29" s="71" t="s">
        <v>20</v>
      </c>
      <c r="T29" s="79">
        <v>7.8666666666666663</v>
      </c>
      <c r="U29" s="79">
        <v>5.9</v>
      </c>
      <c r="V29" s="79">
        <v>7.8666666666666663</v>
      </c>
      <c r="W29" s="79">
        <v>7.8666666666666663</v>
      </c>
      <c r="X29" s="78" t="s">
        <v>10</v>
      </c>
    </row>
    <row r="30" spans="1:24">
      <c r="S30" s="71"/>
      <c r="T30" s="77"/>
      <c r="U30" s="77"/>
      <c r="V30" s="77"/>
      <c r="W30" s="77"/>
      <c r="X30" s="78"/>
    </row>
    <row r="31" spans="1:24">
      <c r="M31" s="3"/>
      <c r="S31" s="71" t="s">
        <v>16</v>
      </c>
      <c r="T31" s="80">
        <v>0.13333333333333333</v>
      </c>
      <c r="U31" s="80">
        <v>0.1</v>
      </c>
      <c r="V31" s="80">
        <v>0.13333333333333333</v>
      </c>
      <c r="W31" s="80">
        <v>0.13333333333333333</v>
      </c>
      <c r="X31" s="78" t="s">
        <v>10</v>
      </c>
    </row>
    <row r="32" spans="1:24">
      <c r="S32" s="71" t="s">
        <v>16</v>
      </c>
      <c r="T32" s="77">
        <v>8</v>
      </c>
      <c r="U32" s="77">
        <v>6</v>
      </c>
      <c r="V32" s="77">
        <v>8</v>
      </c>
      <c r="W32" s="77">
        <v>8</v>
      </c>
      <c r="X32" s="78" t="s">
        <v>17</v>
      </c>
    </row>
    <row r="33" spans="19:24">
      <c r="S33" s="71"/>
      <c r="T33" s="77"/>
      <c r="U33" s="77"/>
      <c r="V33" s="77"/>
      <c r="W33" s="77"/>
      <c r="X33" s="78"/>
    </row>
    <row r="34" spans="19:24">
      <c r="S34" s="71" t="s">
        <v>21</v>
      </c>
      <c r="T34" s="79">
        <v>90</v>
      </c>
      <c r="U34" s="79">
        <v>120</v>
      </c>
      <c r="V34" s="79">
        <v>180</v>
      </c>
      <c r="W34" s="79">
        <v>90</v>
      </c>
      <c r="X34" s="78" t="s">
        <v>9</v>
      </c>
    </row>
    <row r="35" spans="19:24">
      <c r="S35" s="71"/>
      <c r="T35" s="79"/>
      <c r="U35" s="79"/>
      <c r="V35" s="79"/>
      <c r="W35" s="79"/>
      <c r="X35" s="78"/>
    </row>
    <row r="36" spans="19:24">
      <c r="S36" s="71" t="s">
        <v>23</v>
      </c>
      <c r="T36" s="79">
        <v>225</v>
      </c>
      <c r="U36" s="79">
        <v>195</v>
      </c>
      <c r="V36" s="79">
        <v>15</v>
      </c>
      <c r="W36" s="79">
        <v>225</v>
      </c>
      <c r="X36" s="78" t="s">
        <v>9</v>
      </c>
    </row>
    <row r="37" spans="19:24" ht="13.5" thickBot="1">
      <c r="S37" s="17" t="s">
        <v>24</v>
      </c>
      <c r="T37" s="81">
        <v>15</v>
      </c>
      <c r="U37" s="81">
        <v>9.75</v>
      </c>
      <c r="V37" s="81">
        <v>0.5</v>
      </c>
      <c r="W37" s="81">
        <v>15</v>
      </c>
      <c r="X37" s="82" t="s">
        <v>10</v>
      </c>
    </row>
  </sheetData>
  <mergeCells count="1">
    <mergeCell ref="H6:I6"/>
  </mergeCells>
  <phoneticPr fontId="3"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30"/>
  <dimension ref="A1:G7"/>
  <sheetViews>
    <sheetView workbookViewId="0">
      <selection activeCell="E7" sqref="E7"/>
    </sheetView>
  </sheetViews>
  <sheetFormatPr defaultRowHeight="12.75"/>
  <cols>
    <col min="1" max="1" width="9.140625" style="42" customWidth="1"/>
    <col min="2" max="2" width="36.85546875" customWidth="1"/>
    <col min="6" max="6" width="7.5703125" customWidth="1"/>
  </cols>
  <sheetData>
    <row r="1" spans="1:7" ht="13.5" thickBot="1">
      <c r="A1" s="83"/>
      <c r="B1" s="70"/>
      <c r="C1" s="88" t="s">
        <v>37</v>
      </c>
      <c r="D1" s="88" t="s">
        <v>38</v>
      </c>
      <c r="E1" s="88" t="s">
        <v>39</v>
      </c>
      <c r="F1" s="70"/>
      <c r="G1" s="12"/>
    </row>
    <row r="2" spans="1:7">
      <c r="A2" s="84" t="s">
        <v>130</v>
      </c>
      <c r="B2" s="20" t="s">
        <v>40</v>
      </c>
      <c r="C2" s="20">
        <v>4000</v>
      </c>
      <c r="D2" s="20">
        <f>AVERAGE(C2,E2)</f>
        <v>4640</v>
      </c>
      <c r="E2" s="20">
        <v>5280</v>
      </c>
      <c r="F2" s="85" t="s">
        <v>12</v>
      </c>
      <c r="G2" s="72"/>
    </row>
    <row r="3" spans="1:7">
      <c r="A3" s="84" t="s">
        <v>131</v>
      </c>
      <c r="B3" s="20" t="s">
        <v>136</v>
      </c>
      <c r="C3" s="20">
        <f>C2*1.25</f>
        <v>5000</v>
      </c>
      <c r="D3" s="20">
        <f>D2*1.25</f>
        <v>5800</v>
      </c>
      <c r="E3" s="20">
        <f>E2*1.25</f>
        <v>6600</v>
      </c>
      <c r="F3" s="85" t="s">
        <v>12</v>
      </c>
      <c r="G3" s="72"/>
    </row>
    <row r="4" spans="1:7">
      <c r="A4" s="84" t="s">
        <v>132</v>
      </c>
      <c r="B4" s="20" t="s">
        <v>41</v>
      </c>
      <c r="C4" s="20">
        <v>75</v>
      </c>
      <c r="D4" s="20">
        <v>75</v>
      </c>
      <c r="E4" s="20">
        <v>75</v>
      </c>
      <c r="F4" s="85" t="s">
        <v>12</v>
      </c>
      <c r="G4" s="72"/>
    </row>
    <row r="5" spans="1:7">
      <c r="A5" s="84" t="s">
        <v>133</v>
      </c>
      <c r="B5" s="20" t="s">
        <v>137</v>
      </c>
      <c r="C5" s="14">
        <f>C3/C4</f>
        <v>66.666666666666671</v>
      </c>
      <c r="D5" s="14">
        <f>D3/D4</f>
        <v>77.333333333333329</v>
      </c>
      <c r="E5" s="14">
        <f>E3/E4</f>
        <v>88</v>
      </c>
      <c r="F5" s="85"/>
      <c r="G5" s="72"/>
    </row>
    <row r="6" spans="1:7">
      <c r="A6" s="84" t="s">
        <v>134</v>
      </c>
      <c r="B6" s="20" t="s">
        <v>42</v>
      </c>
      <c r="C6" s="20">
        <v>3</v>
      </c>
      <c r="D6" s="20">
        <v>3</v>
      </c>
      <c r="E6" s="20">
        <v>3</v>
      </c>
      <c r="F6" s="85"/>
      <c r="G6" s="86" t="s">
        <v>43</v>
      </c>
    </row>
    <row r="7" spans="1:7" ht="13.5" thickBot="1">
      <c r="A7" s="90" t="s">
        <v>135</v>
      </c>
      <c r="B7" s="87" t="s">
        <v>138</v>
      </c>
      <c r="C7" s="87">
        <f>C5*C6</f>
        <v>200</v>
      </c>
      <c r="D7" s="87">
        <f>D5*D6</f>
        <v>232</v>
      </c>
      <c r="E7" s="87">
        <f>E5*E6</f>
        <v>264</v>
      </c>
      <c r="F7" s="120"/>
      <c r="G7" s="121">
        <f>SUM(C7:E7)</f>
        <v>696</v>
      </c>
    </row>
  </sheetData>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31"/>
  <dimension ref="A1:F17"/>
  <sheetViews>
    <sheetView workbookViewId="0">
      <selection activeCell="H14" sqref="H14"/>
    </sheetView>
  </sheetViews>
  <sheetFormatPr defaultRowHeight="12.75"/>
  <cols>
    <col min="1" max="1" width="9.140625" style="42" customWidth="1"/>
    <col min="2" max="2" width="36.85546875" customWidth="1"/>
    <col min="6" max="6" width="7.5703125" customWidth="1"/>
  </cols>
  <sheetData>
    <row r="1" spans="1:6" ht="13.5" thickBot="1">
      <c r="A1" s="83"/>
      <c r="B1" s="70"/>
      <c r="C1" s="88" t="s">
        <v>37</v>
      </c>
      <c r="D1" s="88" t="s">
        <v>38</v>
      </c>
      <c r="E1" s="88" t="s">
        <v>39</v>
      </c>
      <c r="F1" s="12"/>
    </row>
    <row r="2" spans="1:6">
      <c r="A2" s="84" t="s">
        <v>130</v>
      </c>
      <c r="B2" s="20" t="s">
        <v>40</v>
      </c>
      <c r="C2" s="20">
        <v>4000</v>
      </c>
      <c r="D2" s="20">
        <f>AVERAGE(C2,E2)</f>
        <v>4640</v>
      </c>
      <c r="E2" s="20">
        <v>5280</v>
      </c>
      <c r="F2" s="89" t="s">
        <v>12</v>
      </c>
    </row>
    <row r="3" spans="1:6">
      <c r="A3" s="84" t="s">
        <v>131</v>
      </c>
      <c r="B3" s="20" t="s">
        <v>145</v>
      </c>
      <c r="C3" s="20">
        <f>C2*1.25</f>
        <v>5000</v>
      </c>
      <c r="D3" s="20">
        <f>D2*1.25</f>
        <v>5800</v>
      </c>
      <c r="E3" s="20">
        <f>E2*1.25</f>
        <v>6600</v>
      </c>
      <c r="F3" s="89" t="s">
        <v>12</v>
      </c>
    </row>
    <row r="4" spans="1:6">
      <c r="A4" s="84" t="s">
        <v>132</v>
      </c>
      <c r="B4" s="20" t="s">
        <v>44</v>
      </c>
      <c r="C4" s="28">
        <v>6</v>
      </c>
      <c r="D4" s="28">
        <v>6</v>
      </c>
      <c r="E4" s="28">
        <v>6</v>
      </c>
      <c r="F4" s="89" t="s">
        <v>10</v>
      </c>
    </row>
    <row r="5" spans="1:6">
      <c r="A5" s="84" t="s">
        <v>133</v>
      </c>
      <c r="B5" s="20" t="s">
        <v>146</v>
      </c>
      <c r="C5" s="14">
        <f>C3/C4</f>
        <v>833.33333333333337</v>
      </c>
      <c r="D5" s="14">
        <f>D3/D4</f>
        <v>966.66666666666663</v>
      </c>
      <c r="E5" s="14">
        <f>E3/E4</f>
        <v>1100</v>
      </c>
      <c r="F5" s="89" t="s">
        <v>11</v>
      </c>
    </row>
    <row r="6" spans="1:6">
      <c r="A6" s="84" t="s">
        <v>134</v>
      </c>
      <c r="B6" s="20" t="s">
        <v>147</v>
      </c>
      <c r="C6" s="40">
        <f>C5/60</f>
        <v>13.888888888888889</v>
      </c>
      <c r="D6" s="40">
        <f>D5/60</f>
        <v>16.111111111111111</v>
      </c>
      <c r="E6" s="40">
        <f>E5/60</f>
        <v>18.333333333333332</v>
      </c>
      <c r="F6" s="89" t="s">
        <v>45</v>
      </c>
    </row>
    <row r="7" spans="1:6">
      <c r="A7" s="84"/>
      <c r="B7" s="20"/>
      <c r="C7" s="40"/>
      <c r="D7" s="40"/>
      <c r="E7" s="40"/>
      <c r="F7" s="89"/>
    </row>
    <row r="8" spans="1:6">
      <c r="A8" s="84" t="s">
        <v>135</v>
      </c>
      <c r="B8" s="20" t="s">
        <v>85</v>
      </c>
      <c r="C8" s="14">
        <v>2</v>
      </c>
      <c r="D8" s="14">
        <v>2</v>
      </c>
      <c r="E8" s="14">
        <v>2</v>
      </c>
      <c r="F8" s="89"/>
    </row>
    <row r="9" spans="1:6">
      <c r="A9" s="84" t="s">
        <v>139</v>
      </c>
      <c r="B9" s="20" t="s">
        <v>86</v>
      </c>
      <c r="C9" s="56">
        <v>2</v>
      </c>
      <c r="D9" s="56">
        <v>2</v>
      </c>
      <c r="E9" s="56">
        <v>2</v>
      </c>
      <c r="F9" s="89"/>
    </row>
    <row r="10" spans="1:6">
      <c r="A10" s="84" t="s">
        <v>140</v>
      </c>
      <c r="B10" s="20" t="s">
        <v>148</v>
      </c>
      <c r="C10" s="14">
        <f>CEILING(C8/C9,1)</f>
        <v>1</v>
      </c>
      <c r="D10" s="14">
        <f>CEILING(D8/D9,1)</f>
        <v>1</v>
      </c>
      <c r="E10" s="14">
        <f>CEILING(E8/E9,1)</f>
        <v>1</v>
      </c>
      <c r="F10" s="89"/>
    </row>
    <row r="11" spans="1:6">
      <c r="A11" s="84"/>
      <c r="B11" s="20"/>
      <c r="C11" s="40"/>
      <c r="D11" s="40"/>
      <c r="E11" s="40"/>
      <c r="F11" s="89"/>
    </row>
    <row r="12" spans="1:6">
      <c r="A12" s="84" t="s">
        <v>141</v>
      </c>
      <c r="B12" s="20" t="s">
        <v>87</v>
      </c>
      <c r="C12" s="40">
        <v>60</v>
      </c>
      <c r="D12" s="40">
        <v>60</v>
      </c>
      <c r="E12" s="40">
        <v>60</v>
      </c>
      <c r="F12" s="89" t="s">
        <v>12</v>
      </c>
    </row>
    <row r="13" spans="1:6">
      <c r="A13" s="84" t="s">
        <v>142</v>
      </c>
      <c r="B13" s="20" t="s">
        <v>54</v>
      </c>
      <c r="C13" s="57">
        <v>450</v>
      </c>
      <c r="D13" s="57">
        <v>450</v>
      </c>
      <c r="E13" s="57">
        <v>450</v>
      </c>
      <c r="F13" s="89" t="s">
        <v>11</v>
      </c>
    </row>
    <row r="14" spans="1:6">
      <c r="A14" s="84" t="s">
        <v>143</v>
      </c>
      <c r="B14" s="20" t="s">
        <v>149</v>
      </c>
      <c r="C14" s="20">
        <f>(C12/C13)*60</f>
        <v>8</v>
      </c>
      <c r="D14" s="20">
        <f>(D12/D13)*60</f>
        <v>8</v>
      </c>
      <c r="E14" s="20">
        <f>(E12/E13)*60</f>
        <v>8</v>
      </c>
      <c r="F14" s="89" t="s">
        <v>17</v>
      </c>
    </row>
    <row r="15" spans="1:6" ht="13.5" thickBot="1">
      <c r="A15" s="84"/>
      <c r="B15" s="20"/>
      <c r="C15" s="58"/>
      <c r="D15" s="58"/>
      <c r="E15" s="58"/>
      <c r="F15" s="89"/>
    </row>
    <row r="16" spans="1:6" ht="14.25" thickTop="1" thickBot="1">
      <c r="A16" s="90" t="s">
        <v>144</v>
      </c>
      <c r="B16" s="87" t="s">
        <v>150</v>
      </c>
      <c r="C16" s="7">
        <f>C6*C14/C10</f>
        <v>111.11111111111111</v>
      </c>
      <c r="D16" s="7">
        <f>D6*D14/D10</f>
        <v>128.88888888888889</v>
      </c>
      <c r="E16" s="7">
        <f>E6*E14/E10</f>
        <v>146.66666666666666</v>
      </c>
      <c r="F16" s="91" t="s">
        <v>12</v>
      </c>
    </row>
    <row r="17" spans="1:6">
      <c r="A17" s="31"/>
      <c r="B17" s="20"/>
      <c r="C17" s="14"/>
      <c r="D17" s="14"/>
      <c r="E17" s="14"/>
      <c r="F17" s="85"/>
    </row>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9"/>
  <dimension ref="A1:F16"/>
  <sheetViews>
    <sheetView workbookViewId="0">
      <selection activeCell="C34" sqref="C34"/>
    </sheetView>
  </sheetViews>
  <sheetFormatPr defaultRowHeight="12.75"/>
  <cols>
    <col min="1" max="1" width="9.140625" style="42" customWidth="1"/>
    <col min="2" max="2" width="36.85546875" customWidth="1"/>
    <col min="6" max="6" width="7.5703125" customWidth="1"/>
  </cols>
  <sheetData>
    <row r="1" spans="1:6" ht="13.5" thickBot="1">
      <c r="A1" s="83"/>
      <c r="B1" s="70"/>
      <c r="C1" s="88" t="s">
        <v>72</v>
      </c>
      <c r="D1" s="88" t="s">
        <v>82</v>
      </c>
      <c r="E1" s="88" t="s">
        <v>29</v>
      </c>
      <c r="F1" s="12"/>
    </row>
    <row r="2" spans="1:6">
      <c r="A2" s="84" t="s">
        <v>130</v>
      </c>
      <c r="B2" s="20" t="s">
        <v>40</v>
      </c>
      <c r="C2" s="20">
        <v>4640</v>
      </c>
      <c r="D2" s="20">
        <f>4640</f>
        <v>4640</v>
      </c>
      <c r="E2" s="20">
        <f>4640</f>
        <v>4640</v>
      </c>
      <c r="F2" s="89" t="s">
        <v>12</v>
      </c>
    </row>
    <row r="3" spans="1:6">
      <c r="A3" s="84" t="s">
        <v>131</v>
      </c>
      <c r="B3" s="20" t="s">
        <v>145</v>
      </c>
      <c r="C3" s="20">
        <f>C2*1.25</f>
        <v>5800</v>
      </c>
      <c r="D3" s="20">
        <f>D2*1.25</f>
        <v>5800</v>
      </c>
      <c r="E3" s="20">
        <f>E2*1.25</f>
        <v>5800</v>
      </c>
      <c r="F3" s="89" t="s">
        <v>12</v>
      </c>
    </row>
    <row r="4" spans="1:6">
      <c r="A4" s="84" t="s">
        <v>132</v>
      </c>
      <c r="B4" s="20" t="s">
        <v>44</v>
      </c>
      <c r="C4" s="28">
        <v>6</v>
      </c>
      <c r="D4" s="28">
        <v>6</v>
      </c>
      <c r="E4" s="28">
        <v>6</v>
      </c>
      <c r="F4" s="89" t="s">
        <v>10</v>
      </c>
    </row>
    <row r="5" spans="1:6">
      <c r="A5" s="84" t="s">
        <v>133</v>
      </c>
      <c r="B5" s="20" t="s">
        <v>146</v>
      </c>
      <c r="C5" s="14">
        <f>C3/C4</f>
        <v>966.66666666666663</v>
      </c>
      <c r="D5" s="14">
        <f>D3/D4</f>
        <v>966.66666666666663</v>
      </c>
      <c r="E5" s="14">
        <f>E3/E4</f>
        <v>966.66666666666663</v>
      </c>
      <c r="F5" s="89" t="s">
        <v>11</v>
      </c>
    </row>
    <row r="6" spans="1:6">
      <c r="A6" s="84" t="s">
        <v>134</v>
      </c>
      <c r="B6" s="20" t="s">
        <v>147</v>
      </c>
      <c r="C6" s="40">
        <f>C5/60</f>
        <v>16.111111111111111</v>
      </c>
      <c r="D6" s="40">
        <f>D5/60</f>
        <v>16.111111111111111</v>
      </c>
      <c r="E6" s="40">
        <f>E5/60</f>
        <v>16.111111111111111</v>
      </c>
      <c r="F6" s="89" t="s">
        <v>45</v>
      </c>
    </row>
    <row r="7" spans="1:6">
      <c r="A7" s="84"/>
      <c r="B7" s="20"/>
      <c r="C7" s="40"/>
      <c r="D7" s="40"/>
      <c r="E7" s="40"/>
      <c r="F7" s="89"/>
    </row>
    <row r="8" spans="1:6">
      <c r="A8" s="84" t="s">
        <v>135</v>
      </c>
      <c r="B8" s="20" t="s">
        <v>85</v>
      </c>
      <c r="C8" s="14">
        <v>2</v>
      </c>
      <c r="D8" s="14">
        <v>2</v>
      </c>
      <c r="E8" s="14">
        <v>4</v>
      </c>
      <c r="F8" s="89"/>
    </row>
    <row r="9" spans="1:6">
      <c r="A9" s="84" t="s">
        <v>139</v>
      </c>
      <c r="B9" s="20" t="s">
        <v>86</v>
      </c>
      <c r="C9" s="56">
        <v>2</v>
      </c>
      <c r="D9" s="56">
        <v>2</v>
      </c>
      <c r="E9" s="56">
        <v>2</v>
      </c>
      <c r="F9" s="89"/>
    </row>
    <row r="10" spans="1:6">
      <c r="A10" s="84" t="s">
        <v>140</v>
      </c>
      <c r="B10" s="20" t="s">
        <v>148</v>
      </c>
      <c r="C10" s="14">
        <f>CEILING(C8/C9,1)</f>
        <v>1</v>
      </c>
      <c r="D10" s="14">
        <f>CEILING(D8/D9,1)</f>
        <v>1</v>
      </c>
      <c r="E10" s="14">
        <f>CEILING(E8/E9,1)</f>
        <v>2</v>
      </c>
      <c r="F10" s="89"/>
    </row>
    <row r="11" spans="1:6">
      <c r="A11" s="84"/>
      <c r="B11" s="20"/>
      <c r="C11" s="40"/>
      <c r="D11" s="40"/>
      <c r="E11" s="40"/>
      <c r="F11" s="89"/>
    </row>
    <row r="12" spans="1:6">
      <c r="A12" s="84" t="s">
        <v>141</v>
      </c>
      <c r="B12" s="20" t="s">
        <v>87</v>
      </c>
      <c r="C12" s="40">
        <v>60</v>
      </c>
      <c r="D12" s="40">
        <v>60</v>
      </c>
      <c r="E12" s="40">
        <v>60</v>
      </c>
      <c r="F12" s="89" t="s">
        <v>12</v>
      </c>
    </row>
    <row r="13" spans="1:6">
      <c r="A13" s="84" t="s">
        <v>142</v>
      </c>
      <c r="B13" s="20" t="s">
        <v>54</v>
      </c>
      <c r="C13" s="57">
        <v>450</v>
      </c>
      <c r="D13" s="57">
        <v>600</v>
      </c>
      <c r="E13" s="57">
        <v>450</v>
      </c>
      <c r="F13" s="89" t="s">
        <v>11</v>
      </c>
    </row>
    <row r="14" spans="1:6">
      <c r="A14" s="84" t="s">
        <v>143</v>
      </c>
      <c r="B14" s="20" t="s">
        <v>149</v>
      </c>
      <c r="C14" s="20">
        <f>(C12/C13)*60</f>
        <v>8</v>
      </c>
      <c r="D14" s="20">
        <f>(D12/D13)*60</f>
        <v>6</v>
      </c>
      <c r="E14" s="20">
        <f>(E12/E13)*60</f>
        <v>8</v>
      </c>
      <c r="F14" s="89" t="s">
        <v>17</v>
      </c>
    </row>
    <row r="15" spans="1:6" ht="13.5" thickBot="1">
      <c r="A15" s="84"/>
      <c r="B15" s="20"/>
      <c r="C15" s="58"/>
      <c r="D15" s="58"/>
      <c r="E15" s="58"/>
      <c r="F15" s="72"/>
    </row>
    <row r="16" spans="1:6" ht="14.25" thickTop="1" thickBot="1">
      <c r="A16" s="90" t="s">
        <v>144</v>
      </c>
      <c r="B16" s="87" t="s">
        <v>150</v>
      </c>
      <c r="C16" s="7">
        <f>C6*C14/C10</f>
        <v>128.88888888888889</v>
      </c>
      <c r="D16" s="7">
        <f>D6*D14/D10</f>
        <v>96.666666666666657</v>
      </c>
      <c r="E16" s="7">
        <f>E6*E14/E10</f>
        <v>64.444444444444443</v>
      </c>
      <c r="F16" s="91" t="s">
        <v>12</v>
      </c>
    </row>
  </sheetData>
  <phoneticPr fontId="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0" enableFormatConditionsCalculation="0">
    <tabColor indexed="42"/>
  </sheetPr>
  <dimension ref="A1:Z69"/>
  <sheetViews>
    <sheetView zoomScale="80" zoomScaleNormal="80" workbookViewId="0">
      <selection sqref="A1:D52"/>
    </sheetView>
  </sheetViews>
  <sheetFormatPr defaultRowHeight="12.75"/>
  <cols>
    <col min="1" max="1" width="9.7109375" customWidth="1"/>
    <col min="2" max="2" width="25" customWidth="1"/>
    <col min="3" max="3" width="15" customWidth="1"/>
    <col min="4" max="4" width="8.7109375" bestFit="1" customWidth="1"/>
    <col min="9" max="9" width="12.42578125" bestFit="1" customWidth="1"/>
    <col min="10" max="10" width="13.85546875" customWidth="1"/>
    <col min="20" max="20" width="19.42578125" customWidth="1"/>
    <col min="21" max="25" width="12" customWidth="1"/>
  </cols>
  <sheetData>
    <row r="1" spans="1:15">
      <c r="A1" s="2" t="s">
        <v>0</v>
      </c>
      <c r="B1" t="s">
        <v>56</v>
      </c>
      <c r="C1" t="s">
        <v>57</v>
      </c>
    </row>
    <row r="3" spans="1:15">
      <c r="A3" s="1"/>
    </row>
    <row r="5" spans="1:15" ht="13.5" thickBot="1">
      <c r="A5" s="2" t="s">
        <v>2</v>
      </c>
    </row>
    <row r="6" spans="1:15">
      <c r="F6" s="31" t="s">
        <v>25</v>
      </c>
      <c r="G6" s="31" t="s">
        <v>30</v>
      </c>
      <c r="H6" s="31" t="s">
        <v>29</v>
      </c>
      <c r="I6" s="34" t="s">
        <v>74</v>
      </c>
      <c r="J6" s="34" t="s">
        <v>75</v>
      </c>
      <c r="K6" s="34"/>
      <c r="L6" s="10"/>
      <c r="M6" s="11" t="s">
        <v>27</v>
      </c>
      <c r="N6" s="11" t="s">
        <v>28</v>
      </c>
      <c r="O6" s="12"/>
    </row>
    <row r="7" spans="1:15">
      <c r="B7" t="s">
        <v>3</v>
      </c>
      <c r="C7">
        <v>435</v>
      </c>
      <c r="D7" s="29" t="s">
        <v>9</v>
      </c>
      <c r="F7" s="20">
        <v>435</v>
      </c>
      <c r="G7" s="20">
        <v>435</v>
      </c>
      <c r="H7" s="20">
        <v>435</v>
      </c>
      <c r="I7" s="20">
        <v>435</v>
      </c>
      <c r="J7" s="20">
        <v>435</v>
      </c>
      <c r="L7" s="13" t="s">
        <v>22</v>
      </c>
      <c r="M7" s="14">
        <f>C49</f>
        <v>225</v>
      </c>
      <c r="N7" s="15">
        <f>C50</f>
        <v>15</v>
      </c>
      <c r="O7" s="30">
        <f>N7/$N$10</f>
        <v>0.51963048498845266</v>
      </c>
    </row>
    <row r="8" spans="1:15">
      <c r="B8" t="s">
        <v>4</v>
      </c>
      <c r="C8">
        <v>6</v>
      </c>
      <c r="D8" s="29" t="s">
        <v>10</v>
      </c>
      <c r="F8" s="20">
        <v>6</v>
      </c>
      <c r="G8" s="20">
        <v>6</v>
      </c>
      <c r="H8" s="20">
        <v>6</v>
      </c>
      <c r="I8" s="20">
        <v>6</v>
      </c>
      <c r="J8" s="20">
        <v>6</v>
      </c>
      <c r="L8" s="13" t="s">
        <v>5</v>
      </c>
      <c r="M8" s="14">
        <f>C24</f>
        <v>120</v>
      </c>
      <c r="N8" s="15">
        <f>C42</f>
        <v>7.8666666666666663</v>
      </c>
      <c r="O8" s="30">
        <f>N8/$N$10</f>
        <v>0.27251732101616627</v>
      </c>
    </row>
    <row r="9" spans="1:15" ht="13.5" thickBot="1">
      <c r="D9" s="29"/>
      <c r="F9" s="20"/>
      <c r="G9" s="20"/>
      <c r="H9" s="20"/>
      <c r="I9" s="20"/>
      <c r="J9" s="20"/>
      <c r="L9" s="13" t="s">
        <v>26</v>
      </c>
      <c r="M9" s="7">
        <f>C47</f>
        <v>90</v>
      </c>
      <c r="N9" s="8">
        <f>C8</f>
        <v>6</v>
      </c>
      <c r="O9" s="30">
        <f>N9/$N$10</f>
        <v>0.20785219399538105</v>
      </c>
    </row>
    <row r="10" spans="1:15" ht="13.5" thickBot="1">
      <c r="B10" t="s">
        <v>5</v>
      </c>
      <c r="D10" s="29"/>
      <c r="F10" s="20"/>
      <c r="G10" s="20"/>
      <c r="H10" s="20"/>
      <c r="I10" s="20"/>
      <c r="J10" s="20"/>
      <c r="L10" s="17"/>
      <c r="M10" s="7">
        <f>SUM(M7:M9)</f>
        <v>435</v>
      </c>
      <c r="N10" s="7">
        <f>SUM(N7:N9)</f>
        <v>28.866666666666667</v>
      </c>
      <c r="O10" s="18"/>
    </row>
    <row r="11" spans="1:15">
      <c r="B11" t="s">
        <v>14</v>
      </c>
      <c r="C11">
        <v>3540</v>
      </c>
      <c r="D11" s="29" t="s">
        <v>12</v>
      </c>
      <c r="F11" s="20">
        <v>3540</v>
      </c>
      <c r="G11" s="20">
        <v>3540</v>
      </c>
      <c r="H11" s="20">
        <v>3540</v>
      </c>
      <c r="I11" s="20">
        <v>3540</v>
      </c>
      <c r="J11" s="20">
        <v>3540</v>
      </c>
    </row>
    <row r="12" spans="1:15">
      <c r="B12" t="s">
        <v>46</v>
      </c>
      <c r="C12">
        <v>450</v>
      </c>
      <c r="D12" s="29" t="s">
        <v>11</v>
      </c>
      <c r="F12" s="20">
        <v>450</v>
      </c>
      <c r="G12" s="20">
        <v>600</v>
      </c>
      <c r="H12" s="20">
        <v>450</v>
      </c>
      <c r="I12" s="20">
        <v>450</v>
      </c>
      <c r="J12" s="20">
        <v>600</v>
      </c>
    </row>
    <row r="13" spans="1:15">
      <c r="B13" t="s">
        <v>7</v>
      </c>
      <c r="C13">
        <v>60</v>
      </c>
      <c r="D13" s="29" t="s">
        <v>12</v>
      </c>
      <c r="F13" s="20">
        <v>60</v>
      </c>
      <c r="G13" s="20">
        <v>60</v>
      </c>
      <c r="H13" s="20">
        <v>60</v>
      </c>
      <c r="I13" s="20">
        <v>60</v>
      </c>
      <c r="J13" s="20">
        <v>60</v>
      </c>
    </row>
    <row r="14" spans="1:15">
      <c r="B14" t="s">
        <v>8</v>
      </c>
      <c r="C14" s="9">
        <v>2</v>
      </c>
      <c r="D14" s="29" t="s">
        <v>13</v>
      </c>
      <c r="F14" s="20">
        <v>2</v>
      </c>
      <c r="G14" s="20">
        <v>2</v>
      </c>
      <c r="H14" s="20">
        <v>4</v>
      </c>
      <c r="I14" s="20">
        <v>4</v>
      </c>
      <c r="J14" s="20">
        <v>4</v>
      </c>
      <c r="M14">
        <f>M7/$M$10</f>
        <v>0.51724137931034486</v>
      </c>
      <c r="N14">
        <f>N7/$N$10</f>
        <v>0.51963048498845266</v>
      </c>
    </row>
    <row r="15" spans="1:15">
      <c r="D15" s="29"/>
      <c r="F15" s="20"/>
      <c r="G15" s="20"/>
      <c r="H15" s="20"/>
      <c r="I15" s="20"/>
      <c r="J15" s="20"/>
      <c r="M15">
        <f>M8/$M$10</f>
        <v>0.27586206896551724</v>
      </c>
      <c r="N15">
        <f>N8/$N$10</f>
        <v>0.27251732101616627</v>
      </c>
    </row>
    <row r="16" spans="1:15">
      <c r="B16" t="s">
        <v>47</v>
      </c>
      <c r="C16">
        <v>4640</v>
      </c>
      <c r="D16" s="29" t="s">
        <v>12</v>
      </c>
      <c r="F16" s="20">
        <v>4640</v>
      </c>
      <c r="G16" s="20">
        <v>4640</v>
      </c>
      <c r="H16" s="20">
        <v>4640</v>
      </c>
      <c r="I16" s="20">
        <v>4640</v>
      </c>
      <c r="J16" s="20">
        <v>4640</v>
      </c>
      <c r="M16">
        <f>M9/$M$10</f>
        <v>0.20689655172413793</v>
      </c>
      <c r="N16">
        <f>N9/$N$10</f>
        <v>0.20785219399538105</v>
      </c>
    </row>
    <row r="17" spans="1:10">
      <c r="B17" t="s">
        <v>50</v>
      </c>
      <c r="C17" s="33">
        <v>1.25</v>
      </c>
      <c r="D17" s="29"/>
      <c r="F17" s="43">
        <v>1.25</v>
      </c>
      <c r="G17" s="43">
        <v>1.25</v>
      </c>
      <c r="H17" s="43">
        <v>1.25</v>
      </c>
      <c r="I17" s="43">
        <v>1.25</v>
      </c>
      <c r="J17" s="43">
        <v>1.25</v>
      </c>
    </row>
    <row r="18" spans="1:10">
      <c r="B18" t="s">
        <v>86</v>
      </c>
      <c r="C18">
        <v>2</v>
      </c>
      <c r="D18" s="29" t="s">
        <v>9</v>
      </c>
      <c r="F18" s="20">
        <v>2</v>
      </c>
      <c r="G18" s="20">
        <v>2</v>
      </c>
      <c r="H18" s="20">
        <v>2</v>
      </c>
      <c r="I18" s="20">
        <v>5</v>
      </c>
      <c r="J18" s="20">
        <v>5</v>
      </c>
    </row>
    <row r="19" spans="1:10">
      <c r="B19" t="s">
        <v>51</v>
      </c>
      <c r="C19">
        <v>75</v>
      </c>
      <c r="D19" s="29" t="s">
        <v>12</v>
      </c>
      <c r="F19" s="20">
        <v>75</v>
      </c>
      <c r="G19" s="20">
        <v>75</v>
      </c>
      <c r="H19" s="20">
        <v>75</v>
      </c>
      <c r="I19" s="20">
        <v>75</v>
      </c>
      <c r="J19" s="20">
        <v>75</v>
      </c>
    </row>
    <row r="20" spans="1:10">
      <c r="D20" s="29"/>
      <c r="F20" s="20"/>
      <c r="G20" s="20"/>
      <c r="H20" s="20"/>
      <c r="I20" s="20"/>
      <c r="J20" s="20"/>
    </row>
    <row r="21" spans="1:10">
      <c r="A21" s="2" t="s">
        <v>15</v>
      </c>
      <c r="D21" s="29"/>
      <c r="F21" s="20"/>
      <c r="G21" s="20"/>
      <c r="H21" s="20"/>
      <c r="I21" s="20"/>
      <c r="J21" s="20"/>
    </row>
    <row r="22" spans="1:10">
      <c r="A22" s="2"/>
      <c r="B22" s="59" t="s">
        <v>88</v>
      </c>
      <c r="C22" s="60"/>
      <c r="D22" s="60"/>
      <c r="F22" s="20"/>
      <c r="G22" s="20"/>
      <c r="H22" s="20"/>
      <c r="I22" s="20"/>
      <c r="J22" s="20"/>
    </row>
    <row r="23" spans="1:10">
      <c r="B23" t="s">
        <v>19</v>
      </c>
      <c r="C23" s="5">
        <f>FLOOR(C11/C13,1)+1</f>
        <v>60</v>
      </c>
      <c r="D23" s="29"/>
      <c r="F23" s="14">
        <v>60</v>
      </c>
      <c r="G23" s="14">
        <v>60</v>
      </c>
      <c r="H23" s="14">
        <v>60</v>
      </c>
      <c r="I23" s="14">
        <v>60</v>
      </c>
      <c r="J23" s="14">
        <v>60</v>
      </c>
    </row>
    <row r="24" spans="1:10">
      <c r="B24" t="s">
        <v>18</v>
      </c>
      <c r="C24">
        <f>C23*C14</f>
        <v>120</v>
      </c>
      <c r="D24" s="29" t="s">
        <v>9</v>
      </c>
      <c r="F24" s="20">
        <v>120</v>
      </c>
      <c r="G24" s="20">
        <v>120</v>
      </c>
      <c r="H24" s="20">
        <v>240</v>
      </c>
      <c r="I24" s="20">
        <v>240</v>
      </c>
      <c r="J24" s="20">
        <v>240</v>
      </c>
    </row>
    <row r="25" spans="1:10">
      <c r="D25" s="29"/>
      <c r="F25" s="20"/>
      <c r="G25" s="20"/>
      <c r="H25" s="20"/>
      <c r="I25" s="20"/>
      <c r="J25" s="20"/>
    </row>
    <row r="26" spans="1:10">
      <c r="B26" t="s">
        <v>20</v>
      </c>
      <c r="C26" s="4">
        <f>C11/C12</f>
        <v>7.8666666666666663</v>
      </c>
      <c r="D26" s="29" t="s">
        <v>10</v>
      </c>
      <c r="F26" s="40">
        <v>7.8666666666666663</v>
      </c>
      <c r="G26" s="40">
        <v>5.9</v>
      </c>
      <c r="H26" s="40">
        <v>7.8666666666666663</v>
      </c>
      <c r="I26" s="40">
        <v>7.8666666666666663</v>
      </c>
      <c r="J26" s="40">
        <v>5.9</v>
      </c>
    </row>
    <row r="27" spans="1:10">
      <c r="B27" t="s">
        <v>16</v>
      </c>
      <c r="C27" s="4">
        <f>C13/C12</f>
        <v>0.13333333333333333</v>
      </c>
      <c r="D27" s="29" t="s">
        <v>10</v>
      </c>
      <c r="F27" s="40">
        <v>0.13333333333333333</v>
      </c>
      <c r="G27" s="40">
        <v>0.1</v>
      </c>
      <c r="H27" s="40">
        <v>0.13333333333333333</v>
      </c>
      <c r="I27" s="40">
        <v>0.13333333333333333</v>
      </c>
      <c r="J27" s="40">
        <v>0.1</v>
      </c>
    </row>
    <row r="28" spans="1:10">
      <c r="B28" t="s">
        <v>16</v>
      </c>
      <c r="C28">
        <f>60*(C13/C12)</f>
        <v>8</v>
      </c>
      <c r="D28" s="29" t="s">
        <v>17</v>
      </c>
      <c r="F28" s="20">
        <v>8</v>
      </c>
      <c r="G28" s="20">
        <v>6</v>
      </c>
      <c r="H28" s="20">
        <v>8</v>
      </c>
      <c r="I28" s="20">
        <v>8</v>
      </c>
      <c r="J28" s="20">
        <v>6</v>
      </c>
    </row>
    <row r="29" spans="1:10">
      <c r="D29" s="29"/>
      <c r="F29" s="20"/>
      <c r="G29" s="20"/>
      <c r="H29" s="20"/>
      <c r="I29" s="20"/>
      <c r="J29" s="20"/>
    </row>
    <row r="30" spans="1:10">
      <c r="B30" t="s">
        <v>21</v>
      </c>
      <c r="C30" s="5">
        <f>$C$8*$C$14/C27</f>
        <v>90</v>
      </c>
      <c r="D30" s="29" t="s">
        <v>9</v>
      </c>
      <c r="F30" s="14">
        <v>90</v>
      </c>
      <c r="G30" s="14">
        <v>120</v>
      </c>
      <c r="H30" s="14">
        <v>180</v>
      </c>
      <c r="I30" s="14">
        <v>180</v>
      </c>
      <c r="J30" s="14">
        <v>240</v>
      </c>
    </row>
    <row r="31" spans="1:10">
      <c r="C31" s="3"/>
      <c r="D31" s="29"/>
      <c r="F31" s="15"/>
      <c r="G31" s="15"/>
      <c r="H31" s="15"/>
      <c r="I31" s="15"/>
      <c r="J31" s="15"/>
    </row>
    <row r="32" spans="1:10">
      <c r="B32" t="s">
        <v>23</v>
      </c>
      <c r="C32" s="3">
        <f>$C$7-$C$24-C30</f>
        <v>225</v>
      </c>
      <c r="D32" s="29" t="s">
        <v>9</v>
      </c>
      <c r="F32" s="15">
        <v>225</v>
      </c>
      <c r="G32" s="15">
        <v>195</v>
      </c>
      <c r="H32" s="15">
        <v>15</v>
      </c>
      <c r="I32" s="15">
        <v>15</v>
      </c>
      <c r="J32" s="15">
        <v>-45</v>
      </c>
    </row>
    <row r="33" spans="2:10">
      <c r="B33" t="s">
        <v>24</v>
      </c>
      <c r="C33" s="3">
        <f>C32*C27/$C$14</f>
        <v>15</v>
      </c>
      <c r="D33" s="29" t="s">
        <v>10</v>
      </c>
      <c r="F33" s="15">
        <v>15</v>
      </c>
      <c r="G33" s="15">
        <v>9.75</v>
      </c>
      <c r="H33" s="15">
        <v>0.5</v>
      </c>
      <c r="I33" s="15">
        <v>0.5</v>
      </c>
      <c r="J33" s="15">
        <v>-1.125</v>
      </c>
    </row>
    <row r="34" spans="2:10">
      <c r="F34" s="20"/>
      <c r="G34" s="20"/>
      <c r="H34" s="20"/>
      <c r="I34" s="20"/>
      <c r="J34" s="20"/>
    </row>
    <row r="35" spans="2:10">
      <c r="B35" t="s">
        <v>48</v>
      </c>
      <c r="C35" s="3">
        <f>C16*C17/C8</f>
        <v>966.66666666666663</v>
      </c>
      <c r="D35" s="29" t="s">
        <v>11</v>
      </c>
      <c r="F35" s="3">
        <v>966.66666666666663</v>
      </c>
      <c r="G35" s="3">
        <v>966.66666666666663</v>
      </c>
      <c r="H35" s="3">
        <v>966.66666666666663</v>
      </c>
      <c r="I35" s="3">
        <v>966.66666666666663</v>
      </c>
      <c r="J35" s="3">
        <v>966.66666666666663</v>
      </c>
    </row>
    <row r="36" spans="2:10">
      <c r="B36" t="s">
        <v>49</v>
      </c>
      <c r="C36" s="3">
        <f>(C28*C35/60)/CEILING(C14/C18,1)</f>
        <v>128.88888888888889</v>
      </c>
      <c r="D36" s="29" t="s">
        <v>12</v>
      </c>
      <c r="F36" s="3">
        <v>128.88888888888889</v>
      </c>
      <c r="G36" s="3">
        <v>96.666666666666671</v>
      </c>
      <c r="H36" s="3">
        <v>64.444444444444443</v>
      </c>
      <c r="I36" s="3">
        <v>128.88888888888889</v>
      </c>
      <c r="J36" s="3">
        <v>96.666666666666671</v>
      </c>
    </row>
    <row r="37" spans="2:10">
      <c r="D37" s="29"/>
    </row>
    <row r="38" spans="2:10">
      <c r="B38" s="59" t="s">
        <v>90</v>
      </c>
      <c r="C38" s="60"/>
      <c r="D38" s="60"/>
    </row>
    <row r="39" spans="2:10">
      <c r="B39" t="s">
        <v>89</v>
      </c>
      <c r="C39">
        <f>IF(C36&lt;C19,1,0)</f>
        <v>0</v>
      </c>
      <c r="D39" s="29"/>
      <c r="F39">
        <v>0</v>
      </c>
      <c r="G39">
        <v>0</v>
      </c>
      <c r="H39">
        <v>1</v>
      </c>
      <c r="I39">
        <v>0</v>
      </c>
      <c r="J39">
        <v>0</v>
      </c>
    </row>
    <row r="40" spans="2:10">
      <c r="D40" s="29"/>
    </row>
    <row r="41" spans="2:10">
      <c r="B41" t="s">
        <v>54</v>
      </c>
      <c r="C41" s="5">
        <f>IF(C39,(C13*C35)/(C19*CEILING(C14/C18,1)),C12)</f>
        <v>450</v>
      </c>
      <c r="D41" s="29"/>
      <c r="F41" s="5">
        <v>450</v>
      </c>
      <c r="G41" s="5">
        <v>600</v>
      </c>
      <c r="H41" s="5">
        <v>386.66666666666669</v>
      </c>
      <c r="I41" s="5">
        <v>450</v>
      </c>
      <c r="J41" s="5">
        <v>600</v>
      </c>
    </row>
    <row r="42" spans="2:10">
      <c r="B42" t="s">
        <v>20</v>
      </c>
      <c r="C42" s="4">
        <f>C11/C41</f>
        <v>7.8666666666666663</v>
      </c>
      <c r="D42" s="29"/>
      <c r="F42" s="4">
        <v>7.8666666666666663</v>
      </c>
      <c r="G42" s="4">
        <v>5.9</v>
      </c>
      <c r="H42" s="4">
        <v>9.1551724137931032</v>
      </c>
      <c r="I42" s="4">
        <v>7.8666666666666663</v>
      </c>
      <c r="J42" s="4">
        <v>5.9</v>
      </c>
    </row>
    <row r="43" spans="2:10">
      <c r="D43" s="29"/>
    </row>
    <row r="44" spans="2:10">
      <c r="B44" t="s">
        <v>16</v>
      </c>
      <c r="C44" s="4">
        <f>C13/C41</f>
        <v>0.13333333333333333</v>
      </c>
      <c r="D44" s="29" t="s">
        <v>10</v>
      </c>
      <c r="F44" s="4">
        <v>0.13333333333333333</v>
      </c>
      <c r="G44" s="4">
        <v>0.1</v>
      </c>
      <c r="H44" s="4">
        <v>0.15517241379310345</v>
      </c>
      <c r="I44" s="4">
        <v>0.13333333333333333</v>
      </c>
      <c r="J44" s="4">
        <v>0.1</v>
      </c>
    </row>
    <row r="45" spans="2:10">
      <c r="B45" t="s">
        <v>16</v>
      </c>
      <c r="C45" s="4">
        <f>C44*60</f>
        <v>8</v>
      </c>
      <c r="D45" s="29" t="s">
        <v>17</v>
      </c>
      <c r="F45" s="4">
        <v>8</v>
      </c>
      <c r="G45" s="4">
        <v>6</v>
      </c>
      <c r="H45" s="4">
        <v>9.3103448275862064</v>
      </c>
      <c r="I45" s="4">
        <v>8</v>
      </c>
      <c r="J45" s="4">
        <v>6</v>
      </c>
    </row>
    <row r="46" spans="2:10">
      <c r="D46" s="29"/>
    </row>
    <row r="47" spans="2:10">
      <c r="B47" t="s">
        <v>55</v>
      </c>
      <c r="C47" s="3">
        <f>$C$8*$C$14/C44</f>
        <v>90</v>
      </c>
      <c r="D47" s="29" t="s">
        <v>9</v>
      </c>
      <c r="F47" s="3">
        <v>90</v>
      </c>
      <c r="G47" s="3">
        <v>120</v>
      </c>
      <c r="H47" s="3">
        <v>154.66666666666666</v>
      </c>
      <c r="I47" s="3">
        <v>180</v>
      </c>
      <c r="J47" s="3">
        <v>240</v>
      </c>
    </row>
    <row r="48" spans="2:10">
      <c r="D48" s="29"/>
    </row>
    <row r="49" spans="2:26">
      <c r="B49" t="s">
        <v>23</v>
      </c>
      <c r="C49" s="3">
        <f>$C$7-$C$24-C47</f>
        <v>225</v>
      </c>
      <c r="D49" s="29" t="s">
        <v>9</v>
      </c>
      <c r="F49" s="3">
        <v>225</v>
      </c>
      <c r="G49" s="3">
        <v>195</v>
      </c>
      <c r="H49" s="3">
        <v>40.333333333333343</v>
      </c>
      <c r="I49" s="3">
        <v>15</v>
      </c>
      <c r="J49" s="3">
        <v>-45</v>
      </c>
    </row>
    <row r="50" spans="2:26">
      <c r="B50" t="s">
        <v>24</v>
      </c>
      <c r="C50" s="38">
        <f>C49*C44/$C$14</f>
        <v>15</v>
      </c>
      <c r="D50" s="29" t="s">
        <v>10</v>
      </c>
      <c r="F50" s="3">
        <v>15</v>
      </c>
      <c r="G50" s="3">
        <v>9.75</v>
      </c>
      <c r="H50" s="3">
        <v>1.5646551724137936</v>
      </c>
      <c r="I50" s="3">
        <v>0.5</v>
      </c>
      <c r="J50" s="3">
        <v>-1.125</v>
      </c>
    </row>
    <row r="51" spans="2:26" ht="13.5" thickBot="1">
      <c r="D51" s="29"/>
      <c r="T51" s="2" t="s">
        <v>152</v>
      </c>
    </row>
    <row r="52" spans="2:26">
      <c r="B52" t="s">
        <v>49</v>
      </c>
      <c r="C52" s="3">
        <f>(C44*C35)/CEILING(C14/C18,1)</f>
        <v>128.88888888888889</v>
      </c>
      <c r="D52" s="29" t="s">
        <v>12</v>
      </c>
      <c r="F52" s="3">
        <v>128.88888888888889</v>
      </c>
      <c r="G52" s="3">
        <v>96.666666666666671</v>
      </c>
      <c r="H52" s="3">
        <v>75</v>
      </c>
      <c r="I52" s="3">
        <v>128.88888888888889</v>
      </c>
      <c r="J52" s="3">
        <v>96.666666666666671</v>
      </c>
      <c r="T52" s="10"/>
      <c r="U52" s="70"/>
      <c r="V52" s="70"/>
      <c r="W52" s="70"/>
      <c r="X52" s="70"/>
      <c r="Y52" s="70"/>
      <c r="Z52" s="12"/>
    </row>
    <row r="53" spans="2:26">
      <c r="T53" s="71" t="s">
        <v>92</v>
      </c>
      <c r="U53" s="20"/>
      <c r="V53" s="20"/>
      <c r="W53" s="20"/>
      <c r="X53" s="20"/>
      <c r="Y53" s="20"/>
      <c r="Z53" s="72"/>
    </row>
    <row r="54" spans="2:26" ht="38.25">
      <c r="T54" s="92"/>
      <c r="U54" s="93" t="s">
        <v>32</v>
      </c>
      <c r="V54" s="93" t="s">
        <v>93</v>
      </c>
      <c r="W54" s="93" t="s">
        <v>29</v>
      </c>
      <c r="X54" s="93" t="s">
        <v>76</v>
      </c>
      <c r="Y54" s="93" t="s">
        <v>94</v>
      </c>
      <c r="Z54" s="94"/>
    </row>
    <row r="55" spans="2:26">
      <c r="T55" s="71" t="s">
        <v>89</v>
      </c>
      <c r="U55" s="77">
        <v>0</v>
      </c>
      <c r="V55" s="77">
        <v>0</v>
      </c>
      <c r="W55" s="77">
        <v>1</v>
      </c>
      <c r="X55" s="77">
        <v>0</v>
      </c>
      <c r="Y55" s="77">
        <v>0</v>
      </c>
      <c r="Z55" s="78"/>
    </row>
    <row r="56" spans="2:26">
      <c r="T56" s="71"/>
      <c r="U56" s="77"/>
      <c r="V56" s="77"/>
      <c r="W56" s="77"/>
      <c r="X56" s="77"/>
      <c r="Y56" s="77"/>
      <c r="Z56" s="78"/>
    </row>
    <row r="57" spans="2:26">
      <c r="T57" s="71" t="s">
        <v>54</v>
      </c>
      <c r="U57" s="95">
        <v>450</v>
      </c>
      <c r="V57" s="95">
        <v>600</v>
      </c>
      <c r="W57" s="95">
        <v>386.66666666666669</v>
      </c>
      <c r="X57" s="95">
        <v>450</v>
      </c>
      <c r="Y57" s="95">
        <v>600</v>
      </c>
      <c r="Z57" s="78" t="s">
        <v>11</v>
      </c>
    </row>
    <row r="58" spans="2:26">
      <c r="T58" s="71" t="s">
        <v>20</v>
      </c>
      <c r="U58" s="79">
        <v>7.8666666666666663</v>
      </c>
      <c r="V58" s="79">
        <v>5.9</v>
      </c>
      <c r="W58" s="79">
        <v>9.1551724137931032</v>
      </c>
      <c r="X58" s="79">
        <v>7.8666666666666663</v>
      </c>
      <c r="Y58" s="79">
        <v>5.9</v>
      </c>
      <c r="Z58" s="78" t="s">
        <v>10</v>
      </c>
    </row>
    <row r="59" spans="2:26">
      <c r="T59" s="71"/>
      <c r="U59" s="77"/>
      <c r="V59" s="77"/>
      <c r="W59" s="77"/>
      <c r="X59" s="77"/>
      <c r="Y59" s="77"/>
      <c r="Z59" s="78"/>
    </row>
    <row r="60" spans="2:26">
      <c r="T60" s="71" t="s">
        <v>16</v>
      </c>
      <c r="U60" s="80">
        <v>0.13333333333333333</v>
      </c>
      <c r="V60" s="80">
        <v>0.1</v>
      </c>
      <c r="W60" s="80">
        <v>0.15517241379310345</v>
      </c>
      <c r="X60" s="80">
        <v>0.13333333333333333</v>
      </c>
      <c r="Y60" s="80">
        <v>0.1</v>
      </c>
      <c r="Z60" s="78" t="s">
        <v>10</v>
      </c>
    </row>
    <row r="61" spans="2:26">
      <c r="T61" s="71" t="s">
        <v>16</v>
      </c>
      <c r="U61" s="79">
        <v>8</v>
      </c>
      <c r="V61" s="79">
        <v>6</v>
      </c>
      <c r="W61" s="79">
        <v>9.3103448275862064</v>
      </c>
      <c r="X61" s="79">
        <v>8</v>
      </c>
      <c r="Y61" s="79">
        <v>6</v>
      </c>
      <c r="Z61" s="78" t="s">
        <v>17</v>
      </c>
    </row>
    <row r="62" spans="2:26">
      <c r="T62" s="71"/>
      <c r="U62" s="77"/>
      <c r="V62" s="77"/>
      <c r="W62" s="77"/>
      <c r="X62" s="77"/>
      <c r="Y62" s="77"/>
      <c r="Z62" s="78"/>
    </row>
    <row r="63" spans="2:26">
      <c r="T63" s="71" t="s">
        <v>55</v>
      </c>
      <c r="U63" s="95">
        <v>90</v>
      </c>
      <c r="V63" s="95">
        <v>120</v>
      </c>
      <c r="W63" s="95">
        <v>154.66666666666666</v>
      </c>
      <c r="X63" s="95">
        <v>180</v>
      </c>
      <c r="Y63" s="95">
        <v>240</v>
      </c>
      <c r="Z63" s="78" t="s">
        <v>9</v>
      </c>
    </row>
    <row r="64" spans="2:26">
      <c r="T64" s="71"/>
      <c r="U64" s="77"/>
      <c r="V64" s="77"/>
      <c r="W64" s="77"/>
      <c r="X64" s="77"/>
      <c r="Y64" s="77"/>
      <c r="Z64" s="78"/>
    </row>
    <row r="65" spans="20:26">
      <c r="T65" s="71" t="s">
        <v>23</v>
      </c>
      <c r="U65" s="95">
        <v>225</v>
      </c>
      <c r="V65" s="95">
        <v>195</v>
      </c>
      <c r="W65" s="95">
        <v>40.333333333333343</v>
      </c>
      <c r="X65" s="95">
        <v>15</v>
      </c>
      <c r="Y65" s="95">
        <v>-45</v>
      </c>
      <c r="Z65" s="78" t="s">
        <v>9</v>
      </c>
    </row>
    <row r="66" spans="20:26">
      <c r="T66" s="71" t="s">
        <v>24</v>
      </c>
      <c r="U66" s="79">
        <v>15</v>
      </c>
      <c r="V66" s="79">
        <v>9.75</v>
      </c>
      <c r="W66" s="79">
        <v>1.5646551724137936</v>
      </c>
      <c r="X66" s="79">
        <v>0.5</v>
      </c>
      <c r="Y66" s="79">
        <v>-1.125</v>
      </c>
      <c r="Z66" s="78" t="s">
        <v>10</v>
      </c>
    </row>
    <row r="67" spans="20:26">
      <c r="T67" s="71"/>
      <c r="U67" s="77"/>
      <c r="V67" s="77"/>
      <c r="W67" s="77"/>
      <c r="X67" s="77"/>
      <c r="Y67" s="77"/>
      <c r="Z67" s="78"/>
    </row>
    <row r="68" spans="20:26">
      <c r="T68" s="71" t="s">
        <v>49</v>
      </c>
      <c r="U68" s="95">
        <v>128.88888888888889</v>
      </c>
      <c r="V68" s="95">
        <v>96.666666666666671</v>
      </c>
      <c r="W68" s="95">
        <v>75</v>
      </c>
      <c r="X68" s="95">
        <v>128.88888888888889</v>
      </c>
      <c r="Y68" s="95">
        <v>96.666666666666671</v>
      </c>
      <c r="Z68" s="78" t="s">
        <v>12</v>
      </c>
    </row>
    <row r="69" spans="20:26" ht="13.5" thickBot="1">
      <c r="T69" s="17"/>
      <c r="U69" s="87"/>
      <c r="V69" s="87"/>
      <c r="W69" s="87"/>
      <c r="X69" s="87"/>
      <c r="Y69" s="87"/>
      <c r="Z69" s="18"/>
    </row>
  </sheetData>
  <phoneticPr fontId="3"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32">
    <tabColor indexed="42"/>
  </sheetPr>
  <dimension ref="A1:Z69"/>
  <sheetViews>
    <sheetView showFormulas="1" zoomScale="60" zoomScaleNormal="60" workbookViewId="0">
      <selection activeCell="C1" sqref="C1:D1"/>
    </sheetView>
  </sheetViews>
  <sheetFormatPr defaultRowHeight="12.75"/>
  <cols>
    <col min="1" max="1" width="9.7109375" customWidth="1"/>
    <col min="2" max="2" width="12.140625" customWidth="1"/>
    <col min="3" max="3" width="24.42578125" customWidth="1"/>
    <col min="4" max="4" width="6" customWidth="1"/>
    <col min="9" max="9" width="12.42578125" bestFit="1" customWidth="1"/>
    <col min="10" max="10" width="13.85546875" customWidth="1"/>
    <col min="20" max="20" width="19.42578125" customWidth="1"/>
    <col min="21" max="25" width="12" customWidth="1"/>
  </cols>
  <sheetData>
    <row r="1" spans="1:15">
      <c r="A1" s="2" t="s">
        <v>0</v>
      </c>
      <c r="B1" t="s">
        <v>56</v>
      </c>
      <c r="C1" t="s">
        <v>57</v>
      </c>
    </row>
    <row r="3" spans="1:15">
      <c r="A3" s="1"/>
    </row>
    <row r="5" spans="1:15" ht="13.5" thickBot="1">
      <c r="A5" s="2" t="s">
        <v>2</v>
      </c>
    </row>
    <row r="6" spans="1:15">
      <c r="F6" s="31" t="s">
        <v>25</v>
      </c>
      <c r="G6" s="31" t="s">
        <v>30</v>
      </c>
      <c r="H6" s="31" t="s">
        <v>29</v>
      </c>
      <c r="I6" s="34" t="s">
        <v>74</v>
      </c>
      <c r="J6" s="34" t="s">
        <v>75</v>
      </c>
      <c r="K6" s="34"/>
      <c r="L6" s="10"/>
      <c r="M6" s="11" t="s">
        <v>27</v>
      </c>
      <c r="N6" s="11" t="s">
        <v>28</v>
      </c>
      <c r="O6" s="12"/>
    </row>
    <row r="7" spans="1:15">
      <c r="B7" t="s">
        <v>3</v>
      </c>
      <c r="C7">
        <v>435</v>
      </c>
      <c r="D7" s="29" t="s">
        <v>9</v>
      </c>
      <c r="F7" s="20">
        <v>435</v>
      </c>
      <c r="G7" s="20">
        <v>435</v>
      </c>
      <c r="H7" s="20">
        <v>435</v>
      </c>
      <c r="I7" s="20">
        <v>435</v>
      </c>
      <c r="J7" s="20">
        <v>435</v>
      </c>
      <c r="L7" s="13" t="s">
        <v>22</v>
      </c>
      <c r="M7" s="14">
        <f>C49</f>
        <v>225</v>
      </c>
      <c r="N7" s="15">
        <f>C50</f>
        <v>15</v>
      </c>
      <c r="O7" s="30">
        <f>N7/$N$10</f>
        <v>0.51963048498845266</v>
      </c>
    </row>
    <row r="8" spans="1:15">
      <c r="B8" t="s">
        <v>4</v>
      </c>
      <c r="C8">
        <v>6</v>
      </c>
      <c r="D8" s="29" t="s">
        <v>10</v>
      </c>
      <c r="F8" s="20">
        <v>6</v>
      </c>
      <c r="G8" s="20">
        <v>6</v>
      </c>
      <c r="H8" s="20">
        <v>6</v>
      </c>
      <c r="I8" s="20">
        <v>6</v>
      </c>
      <c r="J8" s="20">
        <v>6</v>
      </c>
      <c r="L8" s="13" t="s">
        <v>5</v>
      </c>
      <c r="M8" s="14">
        <f>C24</f>
        <v>120</v>
      </c>
      <c r="N8" s="15">
        <f>C42</f>
        <v>7.8666666666666663</v>
      </c>
      <c r="O8" s="30">
        <f>N8/$N$10</f>
        <v>0.27251732101616627</v>
      </c>
    </row>
    <row r="9" spans="1:15" ht="13.5" thickBot="1">
      <c r="D9" s="29"/>
      <c r="F9" s="20"/>
      <c r="G9" s="20"/>
      <c r="H9" s="20"/>
      <c r="I9" s="20"/>
      <c r="J9" s="20"/>
      <c r="L9" s="13" t="s">
        <v>26</v>
      </c>
      <c r="M9" s="7">
        <f>C47</f>
        <v>90</v>
      </c>
      <c r="N9" s="8">
        <f>C8</f>
        <v>6</v>
      </c>
      <c r="O9" s="30">
        <f>N9/$N$10</f>
        <v>0.20785219399538105</v>
      </c>
    </row>
    <row r="10" spans="1:15" ht="13.5" thickBot="1">
      <c r="B10" t="s">
        <v>5</v>
      </c>
      <c r="D10" s="29"/>
      <c r="F10" s="20"/>
      <c r="G10" s="20"/>
      <c r="H10" s="20"/>
      <c r="I10" s="20"/>
      <c r="J10" s="20"/>
      <c r="L10" s="17"/>
      <c r="M10" s="7">
        <f>SUM(M7:M9)</f>
        <v>435</v>
      </c>
      <c r="N10" s="7">
        <f>SUM(N7:N9)</f>
        <v>28.866666666666667</v>
      </c>
      <c r="O10" s="18"/>
    </row>
    <row r="11" spans="1:15">
      <c r="B11" t="s">
        <v>14</v>
      </c>
      <c r="C11">
        <v>3540</v>
      </c>
      <c r="D11" s="29" t="s">
        <v>12</v>
      </c>
      <c r="F11" s="20">
        <v>3540</v>
      </c>
      <c r="G11" s="20">
        <v>3540</v>
      </c>
      <c r="H11" s="20">
        <v>3540</v>
      </c>
      <c r="I11" s="20">
        <v>3540</v>
      </c>
      <c r="J11" s="20">
        <v>3540</v>
      </c>
    </row>
    <row r="12" spans="1:15">
      <c r="B12" t="s">
        <v>46</v>
      </c>
      <c r="C12">
        <v>450</v>
      </c>
      <c r="D12" s="29" t="s">
        <v>11</v>
      </c>
      <c r="F12" s="20">
        <v>450</v>
      </c>
      <c r="G12" s="20">
        <v>600</v>
      </c>
      <c r="H12" s="20">
        <v>450</v>
      </c>
      <c r="I12" s="20">
        <v>450</v>
      </c>
      <c r="J12" s="20">
        <v>600</v>
      </c>
    </row>
    <row r="13" spans="1:15">
      <c r="B13" t="s">
        <v>7</v>
      </c>
      <c r="C13">
        <v>60</v>
      </c>
      <c r="D13" s="29" t="s">
        <v>12</v>
      </c>
      <c r="F13" s="20">
        <v>60</v>
      </c>
      <c r="G13" s="20">
        <v>60</v>
      </c>
      <c r="H13" s="20">
        <v>60</v>
      </c>
      <c r="I13" s="20">
        <v>60</v>
      </c>
      <c r="J13" s="20">
        <v>60</v>
      </c>
    </row>
    <row r="14" spans="1:15">
      <c r="B14" t="s">
        <v>8</v>
      </c>
      <c r="C14" s="9">
        <v>2</v>
      </c>
      <c r="D14" s="29" t="s">
        <v>13</v>
      </c>
      <c r="F14" s="20">
        <v>2</v>
      </c>
      <c r="G14" s="20">
        <v>2</v>
      </c>
      <c r="H14" s="20">
        <v>4</v>
      </c>
      <c r="I14" s="20">
        <v>4</v>
      </c>
      <c r="J14" s="20">
        <v>4</v>
      </c>
      <c r="M14">
        <f>M7/$M$10</f>
        <v>0.51724137931034486</v>
      </c>
      <c r="N14">
        <f>N7/$N$10</f>
        <v>0.51963048498845266</v>
      </c>
    </row>
    <row r="15" spans="1:15">
      <c r="D15" s="29"/>
      <c r="F15" s="20"/>
      <c r="G15" s="20"/>
      <c r="H15" s="20"/>
      <c r="I15" s="20"/>
      <c r="J15" s="20"/>
      <c r="M15">
        <f>M8/$M$10</f>
        <v>0.27586206896551724</v>
      </c>
      <c r="N15">
        <f>N8/$N$10</f>
        <v>0.27251732101616627</v>
      </c>
    </row>
    <row r="16" spans="1:15">
      <c r="B16" t="s">
        <v>47</v>
      </c>
      <c r="C16">
        <v>4640</v>
      </c>
      <c r="D16" s="29" t="s">
        <v>12</v>
      </c>
      <c r="F16" s="20">
        <v>4640</v>
      </c>
      <c r="G16" s="20">
        <v>4640</v>
      </c>
      <c r="H16" s="20">
        <v>4640</v>
      </c>
      <c r="I16" s="20">
        <v>4640</v>
      </c>
      <c r="J16" s="20">
        <v>4640</v>
      </c>
      <c r="M16">
        <f>M9/$M$10</f>
        <v>0.20689655172413793</v>
      </c>
      <c r="N16">
        <f>N9/$N$10</f>
        <v>0.20785219399538105</v>
      </c>
    </row>
    <row r="17" spans="1:10">
      <c r="B17" t="s">
        <v>50</v>
      </c>
      <c r="C17" s="33">
        <v>1.25</v>
      </c>
      <c r="D17" s="29"/>
      <c r="F17" s="43">
        <v>1.25</v>
      </c>
      <c r="G17" s="43">
        <v>1.25</v>
      </c>
      <c r="H17" s="43">
        <v>1.25</v>
      </c>
      <c r="I17" s="43">
        <v>1.25</v>
      </c>
      <c r="J17" s="43">
        <v>1.25</v>
      </c>
    </row>
    <row r="18" spans="1:10">
      <c r="B18" t="s">
        <v>86</v>
      </c>
      <c r="C18">
        <v>2</v>
      </c>
      <c r="D18" s="29" t="s">
        <v>9</v>
      </c>
      <c r="F18" s="20">
        <v>2</v>
      </c>
      <c r="G18" s="20">
        <v>2</v>
      </c>
      <c r="H18" s="20">
        <v>2</v>
      </c>
      <c r="I18" s="20">
        <v>5</v>
      </c>
      <c r="J18" s="20">
        <v>5</v>
      </c>
    </row>
    <row r="19" spans="1:10">
      <c r="B19" t="s">
        <v>51</v>
      </c>
      <c r="C19">
        <v>75</v>
      </c>
      <c r="D19" s="29" t="s">
        <v>12</v>
      </c>
      <c r="F19" s="20">
        <v>75</v>
      </c>
      <c r="G19" s="20">
        <v>75</v>
      </c>
      <c r="H19" s="20">
        <v>75</v>
      </c>
      <c r="I19" s="20">
        <v>75</v>
      </c>
      <c r="J19" s="20">
        <v>75</v>
      </c>
    </row>
    <row r="20" spans="1:10">
      <c r="D20" s="29"/>
      <c r="F20" s="20"/>
      <c r="G20" s="20"/>
      <c r="H20" s="20"/>
      <c r="I20" s="20"/>
      <c r="J20" s="20"/>
    </row>
    <row r="21" spans="1:10">
      <c r="A21" s="2" t="s">
        <v>15</v>
      </c>
      <c r="D21" s="29"/>
      <c r="F21" s="20"/>
      <c r="G21" s="20"/>
      <c r="H21" s="20"/>
      <c r="I21" s="20"/>
      <c r="J21" s="20"/>
    </row>
    <row r="22" spans="1:10">
      <c r="A22" s="2"/>
      <c r="B22" s="59" t="s">
        <v>88</v>
      </c>
      <c r="C22" s="60"/>
      <c r="D22" s="60"/>
      <c r="F22" s="20"/>
      <c r="G22" s="20"/>
      <c r="H22" s="20"/>
      <c r="I22" s="20"/>
      <c r="J22" s="20"/>
    </row>
    <row r="23" spans="1:10">
      <c r="B23" t="s">
        <v>19</v>
      </c>
      <c r="C23" s="5">
        <f>FLOOR(C11/C13,1)+1</f>
        <v>60</v>
      </c>
      <c r="D23" s="29"/>
      <c r="F23" s="14">
        <v>60</v>
      </c>
      <c r="G23" s="14">
        <v>60</v>
      </c>
      <c r="H23" s="14">
        <v>60</v>
      </c>
      <c r="I23" s="14">
        <v>60</v>
      </c>
      <c r="J23" s="14">
        <v>60</v>
      </c>
    </row>
    <row r="24" spans="1:10">
      <c r="B24" t="s">
        <v>18</v>
      </c>
      <c r="C24">
        <f>C23*C14</f>
        <v>120</v>
      </c>
      <c r="D24" s="29" t="s">
        <v>9</v>
      </c>
      <c r="F24" s="20">
        <v>120</v>
      </c>
      <c r="G24" s="20">
        <v>120</v>
      </c>
      <c r="H24" s="20">
        <v>240</v>
      </c>
      <c r="I24" s="20">
        <v>240</v>
      </c>
      <c r="J24" s="20">
        <v>240</v>
      </c>
    </row>
    <row r="25" spans="1:10">
      <c r="D25" s="29"/>
      <c r="F25" s="20"/>
      <c r="G25" s="20"/>
      <c r="H25" s="20"/>
      <c r="I25" s="20"/>
      <c r="J25" s="20"/>
    </row>
    <row r="26" spans="1:10">
      <c r="B26" t="s">
        <v>20</v>
      </c>
      <c r="C26" s="4">
        <f>C11/C12</f>
        <v>7.8666666666666663</v>
      </c>
      <c r="D26" s="29" t="s">
        <v>10</v>
      </c>
      <c r="F26" s="40">
        <v>7.8666666666666663</v>
      </c>
      <c r="G26" s="40">
        <v>5.9</v>
      </c>
      <c r="H26" s="40">
        <v>7.8666666666666663</v>
      </c>
      <c r="I26" s="40">
        <v>7.8666666666666663</v>
      </c>
      <c r="J26" s="40">
        <v>5.9</v>
      </c>
    </row>
    <row r="27" spans="1:10">
      <c r="B27" t="s">
        <v>16</v>
      </c>
      <c r="C27" s="4">
        <f>C13/C12</f>
        <v>0.13333333333333333</v>
      </c>
      <c r="D27" s="29" t="s">
        <v>10</v>
      </c>
      <c r="F27" s="40">
        <v>0.13333333333333333</v>
      </c>
      <c r="G27" s="40">
        <v>0.1</v>
      </c>
      <c r="H27" s="40">
        <v>0.13333333333333333</v>
      </c>
      <c r="I27" s="40">
        <v>0.13333333333333333</v>
      </c>
      <c r="J27" s="40">
        <v>0.1</v>
      </c>
    </row>
    <row r="28" spans="1:10">
      <c r="B28" t="s">
        <v>16</v>
      </c>
      <c r="C28">
        <f>60*(C13/C12)</f>
        <v>8</v>
      </c>
      <c r="D28" s="29" t="s">
        <v>17</v>
      </c>
      <c r="F28" s="20">
        <v>8</v>
      </c>
      <c r="G28" s="20">
        <v>6</v>
      </c>
      <c r="H28" s="20">
        <v>8</v>
      </c>
      <c r="I28" s="20">
        <v>8</v>
      </c>
      <c r="J28" s="20">
        <v>6</v>
      </c>
    </row>
    <row r="29" spans="1:10">
      <c r="D29" s="29"/>
      <c r="F29" s="20"/>
      <c r="G29" s="20"/>
      <c r="H29" s="20"/>
      <c r="I29" s="20"/>
      <c r="J29" s="20"/>
    </row>
    <row r="30" spans="1:10">
      <c r="B30" t="s">
        <v>21</v>
      </c>
      <c r="C30" s="5">
        <f>$C$8*$C$14/C27</f>
        <v>90</v>
      </c>
      <c r="D30" s="29" t="s">
        <v>9</v>
      </c>
      <c r="F30" s="14">
        <v>90</v>
      </c>
      <c r="G30" s="14">
        <v>120</v>
      </c>
      <c r="H30" s="14">
        <v>180</v>
      </c>
      <c r="I30" s="14">
        <v>180</v>
      </c>
      <c r="J30" s="14">
        <v>240</v>
      </c>
    </row>
    <row r="31" spans="1:10">
      <c r="C31" s="3"/>
      <c r="D31" s="29"/>
      <c r="F31" s="15"/>
      <c r="G31" s="15"/>
      <c r="H31" s="15"/>
      <c r="I31" s="15"/>
      <c r="J31" s="15"/>
    </row>
    <row r="32" spans="1:10">
      <c r="B32" t="s">
        <v>23</v>
      </c>
      <c r="C32" s="3">
        <f>$C$7-$C$24-C30</f>
        <v>225</v>
      </c>
      <c r="D32" s="29" t="s">
        <v>9</v>
      </c>
      <c r="F32" s="15">
        <v>225</v>
      </c>
      <c r="G32" s="15">
        <v>195</v>
      </c>
      <c r="H32" s="15">
        <v>15</v>
      </c>
      <c r="I32" s="15">
        <v>15</v>
      </c>
      <c r="J32" s="15">
        <v>-45</v>
      </c>
    </row>
    <row r="33" spans="2:10">
      <c r="B33" t="s">
        <v>24</v>
      </c>
      <c r="C33" s="3">
        <f>C32*C27/$C$14</f>
        <v>15</v>
      </c>
      <c r="D33" s="29" t="s">
        <v>10</v>
      </c>
      <c r="F33" s="15">
        <v>15</v>
      </c>
      <c r="G33" s="15">
        <v>9.75</v>
      </c>
      <c r="H33" s="15">
        <v>0.5</v>
      </c>
      <c r="I33" s="15">
        <v>0.5</v>
      </c>
      <c r="J33" s="15">
        <v>-1.125</v>
      </c>
    </row>
    <row r="34" spans="2:10">
      <c r="F34" s="20"/>
      <c r="G34" s="20"/>
      <c r="H34" s="20"/>
      <c r="I34" s="20"/>
      <c r="J34" s="20"/>
    </row>
    <row r="35" spans="2:10">
      <c r="B35" t="s">
        <v>48</v>
      </c>
      <c r="C35" s="3">
        <f>C16*C17/C8</f>
        <v>966.66666666666663</v>
      </c>
      <c r="D35" s="29" t="s">
        <v>11</v>
      </c>
      <c r="F35" s="3">
        <v>966.66666666666663</v>
      </c>
      <c r="G35" s="3">
        <v>966.66666666666663</v>
      </c>
      <c r="H35" s="3">
        <v>966.66666666666663</v>
      </c>
      <c r="I35" s="3">
        <v>966.66666666666663</v>
      </c>
      <c r="J35" s="3">
        <v>966.66666666666663</v>
      </c>
    </row>
    <row r="36" spans="2:10">
      <c r="B36" t="s">
        <v>49</v>
      </c>
      <c r="C36" s="3">
        <f>(C28*C35/60)/CEILING(C14/C18,1)</f>
        <v>128.88888888888889</v>
      </c>
      <c r="D36" s="29" t="s">
        <v>12</v>
      </c>
      <c r="F36" s="3">
        <v>128.88888888888889</v>
      </c>
      <c r="G36" s="3">
        <v>96.666666666666671</v>
      </c>
      <c r="H36" s="3">
        <v>64.444444444444443</v>
      </c>
      <c r="I36" s="3">
        <v>128.88888888888889</v>
      </c>
      <c r="J36" s="3">
        <v>96.666666666666671</v>
      </c>
    </row>
    <row r="37" spans="2:10">
      <c r="D37" s="29"/>
    </row>
    <row r="38" spans="2:10">
      <c r="B38" s="59" t="s">
        <v>90</v>
      </c>
      <c r="C38" s="60"/>
      <c r="D38" s="60"/>
    </row>
    <row r="39" spans="2:10">
      <c r="B39" t="s">
        <v>89</v>
      </c>
      <c r="C39">
        <f>IF(C36&lt;C19,1,0)</f>
        <v>0</v>
      </c>
      <c r="D39" s="29"/>
      <c r="F39">
        <v>0</v>
      </c>
      <c r="G39">
        <v>0</v>
      </c>
      <c r="H39">
        <v>1</v>
      </c>
      <c r="I39">
        <v>0</v>
      </c>
      <c r="J39">
        <v>0</v>
      </c>
    </row>
    <row r="40" spans="2:10">
      <c r="D40" s="29"/>
    </row>
    <row r="41" spans="2:10">
      <c r="B41" t="s">
        <v>54</v>
      </c>
      <c r="C41" s="5">
        <f>IF(C39,(C13*C35)/(C19*CEILING(C14/C18,1)),C12)</f>
        <v>450</v>
      </c>
      <c r="D41" s="29"/>
      <c r="F41" s="5">
        <v>450</v>
      </c>
      <c r="G41" s="5">
        <v>600</v>
      </c>
      <c r="H41" s="5">
        <v>386.66666666666669</v>
      </c>
      <c r="I41" s="5">
        <v>450</v>
      </c>
      <c r="J41" s="5">
        <v>600</v>
      </c>
    </row>
    <row r="42" spans="2:10">
      <c r="B42" t="s">
        <v>20</v>
      </c>
      <c r="C42" s="4">
        <f>C11/C41</f>
        <v>7.8666666666666663</v>
      </c>
      <c r="D42" s="29"/>
      <c r="F42" s="4">
        <v>7.8666666666666663</v>
      </c>
      <c r="G42" s="4">
        <v>5.9</v>
      </c>
      <c r="H42" s="4">
        <v>9.1551724137931032</v>
      </c>
      <c r="I42" s="4">
        <v>7.8666666666666663</v>
      </c>
      <c r="J42" s="4">
        <v>5.9</v>
      </c>
    </row>
    <row r="43" spans="2:10">
      <c r="D43" s="29"/>
    </row>
    <row r="44" spans="2:10">
      <c r="B44" t="s">
        <v>16</v>
      </c>
      <c r="C44" s="4">
        <f>C13/C41</f>
        <v>0.13333333333333333</v>
      </c>
      <c r="D44" s="29" t="s">
        <v>10</v>
      </c>
      <c r="F44" s="4">
        <v>0.13333333333333333</v>
      </c>
      <c r="G44" s="4">
        <v>0.1</v>
      </c>
      <c r="H44" s="4">
        <v>0.15517241379310345</v>
      </c>
      <c r="I44" s="4">
        <v>0.13333333333333333</v>
      </c>
      <c r="J44" s="4">
        <v>0.1</v>
      </c>
    </row>
    <row r="45" spans="2:10">
      <c r="B45" t="s">
        <v>16</v>
      </c>
      <c r="C45" s="4">
        <f>C44*60</f>
        <v>8</v>
      </c>
      <c r="D45" s="29" t="s">
        <v>17</v>
      </c>
      <c r="F45" s="4">
        <v>8</v>
      </c>
      <c r="G45" s="4">
        <v>6</v>
      </c>
      <c r="H45" s="4">
        <v>9.3103448275862064</v>
      </c>
      <c r="I45" s="4">
        <v>8</v>
      </c>
      <c r="J45" s="4">
        <v>6</v>
      </c>
    </row>
    <row r="46" spans="2:10">
      <c r="D46" s="29"/>
    </row>
    <row r="47" spans="2:10">
      <c r="B47" t="s">
        <v>55</v>
      </c>
      <c r="C47" s="3">
        <f>$C$8*$C$14/C44</f>
        <v>90</v>
      </c>
      <c r="D47" s="29" t="s">
        <v>9</v>
      </c>
      <c r="F47" s="3">
        <v>90</v>
      </c>
      <c r="G47" s="3">
        <v>120</v>
      </c>
      <c r="H47" s="3">
        <v>154.66666666666666</v>
      </c>
      <c r="I47" s="3">
        <v>180</v>
      </c>
      <c r="J47" s="3">
        <v>240</v>
      </c>
    </row>
    <row r="48" spans="2:10">
      <c r="D48" s="29"/>
    </row>
    <row r="49" spans="2:26">
      <c r="B49" t="s">
        <v>23</v>
      </c>
      <c r="C49" s="3">
        <f>$C$7-$C$24-C47</f>
        <v>225</v>
      </c>
      <c r="D49" s="29" t="s">
        <v>9</v>
      </c>
      <c r="F49" s="3">
        <v>225</v>
      </c>
      <c r="G49" s="3">
        <v>195</v>
      </c>
      <c r="H49" s="3">
        <v>40.333333333333343</v>
      </c>
      <c r="I49" s="3">
        <v>15</v>
      </c>
      <c r="J49" s="3">
        <v>-45</v>
      </c>
    </row>
    <row r="50" spans="2:26">
      <c r="B50" t="s">
        <v>24</v>
      </c>
      <c r="C50" s="38">
        <f>C49*C44/$C$14</f>
        <v>15</v>
      </c>
      <c r="D50" s="29" t="s">
        <v>10</v>
      </c>
      <c r="F50" s="3">
        <v>15</v>
      </c>
      <c r="G50" s="3">
        <v>9.75</v>
      </c>
      <c r="H50" s="3">
        <v>1.5646551724137936</v>
      </c>
      <c r="I50" s="3">
        <v>0.5</v>
      </c>
      <c r="J50" s="3">
        <v>-1.125</v>
      </c>
    </row>
    <row r="51" spans="2:26" ht="13.5" thickBot="1">
      <c r="D51" s="29"/>
      <c r="T51" s="2" t="s">
        <v>152</v>
      </c>
    </row>
    <row r="52" spans="2:26">
      <c r="B52" t="s">
        <v>49</v>
      </c>
      <c r="C52" s="3">
        <f>(C44*C35)/CEILING(C14/C18,1)</f>
        <v>128.88888888888889</v>
      </c>
      <c r="D52" s="29" t="s">
        <v>12</v>
      </c>
      <c r="F52" s="3">
        <v>128.88888888888889</v>
      </c>
      <c r="G52" s="3">
        <v>96.666666666666671</v>
      </c>
      <c r="H52" s="3">
        <v>75</v>
      </c>
      <c r="I52" s="3">
        <v>128.88888888888889</v>
      </c>
      <c r="J52" s="3">
        <v>96.666666666666671</v>
      </c>
      <c r="T52" s="10"/>
      <c r="U52" s="70"/>
      <c r="V52" s="70"/>
      <c r="W52" s="70"/>
      <c r="X52" s="70"/>
      <c r="Y52" s="70"/>
      <c r="Z52" s="12"/>
    </row>
    <row r="53" spans="2:26">
      <c r="T53" s="71" t="s">
        <v>92</v>
      </c>
      <c r="U53" s="20"/>
      <c r="V53" s="20"/>
      <c r="W53" s="20"/>
      <c r="X53" s="20"/>
      <c r="Y53" s="20"/>
      <c r="Z53" s="72"/>
    </row>
    <row r="54" spans="2:26" ht="38.25">
      <c r="T54" s="92"/>
      <c r="U54" s="93" t="s">
        <v>32</v>
      </c>
      <c r="V54" s="93" t="s">
        <v>93</v>
      </c>
      <c r="W54" s="93" t="s">
        <v>29</v>
      </c>
      <c r="X54" s="93" t="s">
        <v>76</v>
      </c>
      <c r="Y54" s="93" t="s">
        <v>94</v>
      </c>
      <c r="Z54" s="94"/>
    </row>
    <row r="55" spans="2:26">
      <c r="T55" s="71" t="s">
        <v>89</v>
      </c>
      <c r="U55" s="77">
        <v>0</v>
      </c>
      <c r="V55" s="77">
        <v>0</v>
      </c>
      <c r="W55" s="77">
        <v>1</v>
      </c>
      <c r="X55" s="77">
        <v>0</v>
      </c>
      <c r="Y55" s="77">
        <v>0</v>
      </c>
      <c r="Z55" s="78"/>
    </row>
    <row r="56" spans="2:26">
      <c r="T56" s="71"/>
      <c r="U56" s="77"/>
      <c r="V56" s="77"/>
      <c r="W56" s="77"/>
      <c r="X56" s="77"/>
      <c r="Y56" s="77"/>
      <c r="Z56" s="78"/>
    </row>
    <row r="57" spans="2:26">
      <c r="T57" s="71" t="s">
        <v>54</v>
      </c>
      <c r="U57" s="95">
        <v>450</v>
      </c>
      <c r="V57" s="95">
        <v>600</v>
      </c>
      <c r="W57" s="95">
        <v>386.66666666666669</v>
      </c>
      <c r="X57" s="95">
        <v>450</v>
      </c>
      <c r="Y57" s="95">
        <v>600</v>
      </c>
      <c r="Z57" s="78" t="s">
        <v>11</v>
      </c>
    </row>
    <row r="58" spans="2:26">
      <c r="T58" s="71" t="s">
        <v>20</v>
      </c>
      <c r="U58" s="79">
        <v>7.8666666666666663</v>
      </c>
      <c r="V58" s="79">
        <v>5.9</v>
      </c>
      <c r="W58" s="79">
        <v>9.1551724137931032</v>
      </c>
      <c r="X58" s="79">
        <v>7.8666666666666663</v>
      </c>
      <c r="Y58" s="79">
        <v>5.9</v>
      </c>
      <c r="Z58" s="78" t="s">
        <v>10</v>
      </c>
    </row>
    <row r="59" spans="2:26">
      <c r="T59" s="71"/>
      <c r="U59" s="77"/>
      <c r="V59" s="77"/>
      <c r="W59" s="77"/>
      <c r="X59" s="77"/>
      <c r="Y59" s="77"/>
      <c r="Z59" s="78"/>
    </row>
    <row r="60" spans="2:26">
      <c r="T60" s="71" t="s">
        <v>16</v>
      </c>
      <c r="U60" s="80">
        <v>0.13333333333333333</v>
      </c>
      <c r="V60" s="80">
        <v>0.1</v>
      </c>
      <c r="W60" s="80">
        <v>0.15517241379310345</v>
      </c>
      <c r="X60" s="80">
        <v>0.13333333333333333</v>
      </c>
      <c r="Y60" s="80">
        <v>0.1</v>
      </c>
      <c r="Z60" s="78" t="s">
        <v>10</v>
      </c>
    </row>
    <row r="61" spans="2:26">
      <c r="T61" s="71" t="s">
        <v>16</v>
      </c>
      <c r="U61" s="79">
        <v>8</v>
      </c>
      <c r="V61" s="79">
        <v>6</v>
      </c>
      <c r="W61" s="79">
        <v>9.3103448275862064</v>
      </c>
      <c r="X61" s="79">
        <v>8</v>
      </c>
      <c r="Y61" s="79">
        <v>6</v>
      </c>
      <c r="Z61" s="78" t="s">
        <v>17</v>
      </c>
    </row>
    <row r="62" spans="2:26">
      <c r="T62" s="71"/>
      <c r="U62" s="77"/>
      <c r="V62" s="77"/>
      <c r="W62" s="77"/>
      <c r="X62" s="77"/>
      <c r="Y62" s="77"/>
      <c r="Z62" s="78"/>
    </row>
    <row r="63" spans="2:26">
      <c r="T63" s="71" t="s">
        <v>55</v>
      </c>
      <c r="U63" s="95">
        <v>90</v>
      </c>
      <c r="V63" s="95">
        <v>120</v>
      </c>
      <c r="W63" s="95">
        <v>154.66666666666666</v>
      </c>
      <c r="X63" s="95">
        <v>180</v>
      </c>
      <c r="Y63" s="95">
        <v>240</v>
      </c>
      <c r="Z63" s="78" t="s">
        <v>9</v>
      </c>
    </row>
    <row r="64" spans="2:26">
      <c r="T64" s="71"/>
      <c r="U64" s="77"/>
      <c r="V64" s="77"/>
      <c r="W64" s="77"/>
      <c r="X64" s="77"/>
      <c r="Y64" s="77"/>
      <c r="Z64" s="78"/>
    </row>
    <row r="65" spans="20:26">
      <c r="T65" s="71" t="s">
        <v>23</v>
      </c>
      <c r="U65" s="95">
        <v>225</v>
      </c>
      <c r="V65" s="95">
        <v>195</v>
      </c>
      <c r="W65" s="95">
        <v>40.333333333333343</v>
      </c>
      <c r="X65" s="95">
        <v>15</v>
      </c>
      <c r="Y65" s="95">
        <v>-45</v>
      </c>
      <c r="Z65" s="78" t="s">
        <v>9</v>
      </c>
    </row>
    <row r="66" spans="20:26">
      <c r="T66" s="71" t="s">
        <v>24</v>
      </c>
      <c r="U66" s="79">
        <v>15</v>
      </c>
      <c r="V66" s="79">
        <v>9.75</v>
      </c>
      <c r="W66" s="79">
        <v>1.5646551724137936</v>
      </c>
      <c r="X66" s="79">
        <v>0.5</v>
      </c>
      <c r="Y66" s="79">
        <v>-1.125</v>
      </c>
      <c r="Z66" s="78" t="s">
        <v>10</v>
      </c>
    </row>
    <row r="67" spans="20:26">
      <c r="T67" s="71"/>
      <c r="U67" s="77"/>
      <c r="V67" s="77"/>
      <c r="W67" s="77"/>
      <c r="X67" s="77"/>
      <c r="Y67" s="77"/>
      <c r="Z67" s="78"/>
    </row>
    <row r="68" spans="20:26">
      <c r="T68" s="71" t="s">
        <v>49</v>
      </c>
      <c r="U68" s="95">
        <v>128.88888888888889</v>
      </c>
      <c r="V68" s="95">
        <v>96.666666666666671</v>
      </c>
      <c r="W68" s="95">
        <v>75</v>
      </c>
      <c r="X68" s="95">
        <v>128.88888888888889</v>
      </c>
      <c r="Y68" s="95">
        <v>96.666666666666671</v>
      </c>
      <c r="Z68" s="78" t="s">
        <v>12</v>
      </c>
    </row>
    <row r="69" spans="20:26" ht="13.5" thickBot="1">
      <c r="T69" s="17"/>
      <c r="U69" s="87"/>
      <c r="V69" s="87"/>
      <c r="W69" s="87"/>
      <c r="X69" s="87"/>
      <c r="Y69" s="87"/>
      <c r="Z69" s="18"/>
    </row>
  </sheetData>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13" enableFormatConditionsCalculation="0">
    <tabColor indexed="42"/>
  </sheetPr>
  <dimension ref="A1:C26"/>
  <sheetViews>
    <sheetView workbookViewId="0">
      <selection activeCell="L24" sqref="L24"/>
    </sheetView>
  </sheetViews>
  <sheetFormatPr defaultRowHeight="12.75"/>
  <cols>
    <col min="1" max="1" width="10.85546875" bestFit="1" customWidth="1"/>
    <col min="2" max="2" width="12" bestFit="1" customWidth="1"/>
    <col min="3" max="3" width="18.28515625" bestFit="1" customWidth="1"/>
  </cols>
  <sheetData>
    <row r="1" spans="1:3">
      <c r="A1" t="s">
        <v>3</v>
      </c>
      <c r="B1" t="s">
        <v>24</v>
      </c>
      <c r="C1" t="s">
        <v>49</v>
      </c>
    </row>
    <row r="2" spans="1:3">
      <c r="A2" s="6">
        <v>300</v>
      </c>
      <c r="B2" s="5">
        <v>6</v>
      </c>
      <c r="C2" s="5">
        <v>128.88888888888889</v>
      </c>
    </row>
    <row r="3" spans="1:3">
      <c r="A3" s="6">
        <v>350</v>
      </c>
      <c r="B3" s="5">
        <v>9.3333333333333339</v>
      </c>
      <c r="C3" s="5">
        <v>128.88888888888889</v>
      </c>
    </row>
    <row r="4" spans="1:3">
      <c r="A4" s="6">
        <v>400</v>
      </c>
      <c r="B4" s="5">
        <v>12.666666666666666</v>
      </c>
      <c r="C4" s="5">
        <v>128.88888888888889</v>
      </c>
    </row>
    <row r="5" spans="1:3">
      <c r="A5" s="6">
        <v>450</v>
      </c>
      <c r="B5" s="5">
        <v>16</v>
      </c>
      <c r="C5" s="5">
        <v>128.88888888888889</v>
      </c>
    </row>
    <row r="6" spans="1:3">
      <c r="A6" s="6">
        <v>500</v>
      </c>
      <c r="B6" s="5">
        <v>19.333333333333332</v>
      </c>
      <c r="C6" s="5">
        <v>128.88888888888889</v>
      </c>
    </row>
    <row r="7" spans="1:3">
      <c r="A7" s="6">
        <v>550</v>
      </c>
      <c r="B7" s="5">
        <v>22.666666666666668</v>
      </c>
      <c r="C7" s="5">
        <v>128.88888888888889</v>
      </c>
    </row>
    <row r="8" spans="1:3">
      <c r="A8" s="6">
        <v>600</v>
      </c>
      <c r="B8" s="5">
        <v>26</v>
      </c>
      <c r="C8" s="5">
        <v>128.88888888888889</v>
      </c>
    </row>
    <row r="9" spans="1:3">
      <c r="A9" s="6">
        <v>650</v>
      </c>
      <c r="B9" s="5">
        <v>29.333333333333332</v>
      </c>
      <c r="C9" s="5">
        <v>128.88888888888889</v>
      </c>
    </row>
    <row r="10" spans="1:3">
      <c r="A10" s="6">
        <v>700</v>
      </c>
      <c r="B10" s="5">
        <v>32.666666666666664</v>
      </c>
      <c r="C10" s="5">
        <v>128.88888888888889</v>
      </c>
    </row>
    <row r="11" spans="1:3">
      <c r="A11" s="6">
        <v>750</v>
      </c>
      <c r="B11" s="5">
        <v>36</v>
      </c>
      <c r="C11" s="5">
        <v>128.88888888888889</v>
      </c>
    </row>
    <row r="12" spans="1:3">
      <c r="A12" s="6">
        <v>800</v>
      </c>
      <c r="B12" s="5">
        <v>39.333333333333336</v>
      </c>
      <c r="C12" s="5">
        <v>128.88888888888889</v>
      </c>
    </row>
    <row r="13" spans="1:3">
      <c r="A13" s="6">
        <v>850</v>
      </c>
      <c r="B13" s="5">
        <v>42.666666666666664</v>
      </c>
      <c r="C13" s="5">
        <v>128.88888888888889</v>
      </c>
    </row>
    <row r="14" spans="1:3">
      <c r="A14" s="6">
        <v>900</v>
      </c>
      <c r="B14" s="5">
        <v>46</v>
      </c>
      <c r="C14" s="5">
        <v>128.88888888888889</v>
      </c>
    </row>
    <row r="15" spans="1:3">
      <c r="A15" s="6">
        <v>950</v>
      </c>
      <c r="B15" s="5">
        <v>49.333333333333336</v>
      </c>
      <c r="C15" s="5">
        <v>128.88888888888889</v>
      </c>
    </row>
    <row r="16" spans="1:3">
      <c r="A16" s="6">
        <v>1000</v>
      </c>
      <c r="B16" s="5">
        <v>52.666666666666664</v>
      </c>
      <c r="C16" s="5">
        <v>128.88888888888889</v>
      </c>
    </row>
    <row r="19" spans="1:2">
      <c r="A19" s="6">
        <v>300</v>
      </c>
      <c r="B19" s="5">
        <v>6</v>
      </c>
    </row>
    <row r="20" spans="1:2">
      <c r="A20" s="6">
        <v>400</v>
      </c>
      <c r="B20" s="5">
        <v>12.666666666666666</v>
      </c>
    </row>
    <row r="21" spans="1:2">
      <c r="A21" s="6">
        <v>500</v>
      </c>
      <c r="B21" s="5">
        <v>19.333333333333332</v>
      </c>
    </row>
    <row r="22" spans="1:2">
      <c r="A22" s="6">
        <v>600</v>
      </c>
      <c r="B22" s="5">
        <v>26</v>
      </c>
    </row>
    <row r="23" spans="1:2">
      <c r="A23" s="6">
        <v>700</v>
      </c>
      <c r="B23" s="5">
        <v>32.666666666666664</v>
      </c>
    </row>
    <row r="24" spans="1:2">
      <c r="A24" s="6">
        <v>800</v>
      </c>
      <c r="B24" s="5">
        <v>39.333333333333336</v>
      </c>
    </row>
    <row r="25" spans="1:2">
      <c r="A25" s="6">
        <v>900</v>
      </c>
      <c r="B25" s="5">
        <v>46</v>
      </c>
    </row>
    <row r="26" spans="1:2">
      <c r="A26" s="6">
        <v>1000</v>
      </c>
      <c r="B26" s="5">
        <v>52.666666666666664</v>
      </c>
    </row>
  </sheetData>
  <phoneticPr fontId="3" type="noConversion"/>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sheetPr codeName="Sheet14" enableFormatConditionsCalculation="0">
    <tabColor indexed="42"/>
  </sheetPr>
  <dimension ref="A1:C28"/>
  <sheetViews>
    <sheetView workbookViewId="0">
      <selection activeCell="N20" sqref="N20"/>
    </sheetView>
  </sheetViews>
  <sheetFormatPr defaultRowHeight="12.75"/>
  <cols>
    <col min="1" max="1" width="7.7109375" bestFit="1" customWidth="1"/>
    <col min="2" max="2" width="11" bestFit="1" customWidth="1"/>
    <col min="3" max="3" width="18.28515625" bestFit="1" customWidth="1"/>
  </cols>
  <sheetData>
    <row r="1" spans="1:3">
      <c r="A1" t="s">
        <v>4</v>
      </c>
      <c r="B1" t="s">
        <v>24</v>
      </c>
      <c r="C1" t="s">
        <v>49</v>
      </c>
    </row>
    <row r="2" spans="1:3">
      <c r="A2" s="6">
        <v>2</v>
      </c>
      <c r="B2" s="5">
        <v>19</v>
      </c>
      <c r="C2" s="5">
        <v>386.66666666666669</v>
      </c>
    </row>
    <row r="3" spans="1:3">
      <c r="A3" s="6">
        <v>2.5</v>
      </c>
      <c r="B3" s="5">
        <v>18.5</v>
      </c>
      <c r="C3" s="5">
        <v>309.33333333333331</v>
      </c>
    </row>
    <row r="4" spans="1:3">
      <c r="A4" s="6">
        <v>3</v>
      </c>
      <c r="B4" s="5">
        <v>18</v>
      </c>
      <c r="C4" s="5">
        <v>257.77777777777777</v>
      </c>
    </row>
    <row r="5" spans="1:3">
      <c r="A5" s="6">
        <v>3.5</v>
      </c>
      <c r="B5" s="5">
        <v>17.5</v>
      </c>
      <c r="C5" s="5">
        <v>220.95238095238093</v>
      </c>
    </row>
    <row r="6" spans="1:3">
      <c r="A6" s="6">
        <v>4</v>
      </c>
      <c r="B6" s="5">
        <v>17</v>
      </c>
      <c r="C6" s="5">
        <v>193.33333333333334</v>
      </c>
    </row>
    <row r="7" spans="1:3">
      <c r="A7" s="6">
        <v>4.5</v>
      </c>
      <c r="B7" s="5">
        <v>16.5</v>
      </c>
      <c r="C7" s="5">
        <v>171.85185185185185</v>
      </c>
    </row>
    <row r="8" spans="1:3">
      <c r="A8" s="6">
        <v>5</v>
      </c>
      <c r="B8" s="5">
        <v>16</v>
      </c>
      <c r="C8" s="5">
        <v>154.66666666666666</v>
      </c>
    </row>
    <row r="9" spans="1:3">
      <c r="A9" s="6">
        <v>5.5</v>
      </c>
      <c r="B9" s="5">
        <v>15.5</v>
      </c>
      <c r="C9" s="5">
        <v>140.60606060606059</v>
      </c>
    </row>
    <row r="10" spans="1:3">
      <c r="A10" s="6">
        <v>6</v>
      </c>
      <c r="B10" s="5">
        <v>15</v>
      </c>
      <c r="C10" s="5">
        <v>128.88888888888889</v>
      </c>
    </row>
    <row r="11" spans="1:3">
      <c r="A11" s="6">
        <v>6.5</v>
      </c>
      <c r="B11" s="5">
        <v>14.5</v>
      </c>
      <c r="C11" s="5">
        <v>118.97435897435896</v>
      </c>
    </row>
    <row r="12" spans="1:3">
      <c r="A12" s="6">
        <v>7</v>
      </c>
      <c r="B12" s="5">
        <v>14</v>
      </c>
      <c r="C12" s="5">
        <v>110.47619047619047</v>
      </c>
    </row>
    <row r="13" spans="1:3">
      <c r="A13" s="6">
        <v>7.5</v>
      </c>
      <c r="B13" s="5">
        <v>13.5</v>
      </c>
      <c r="C13" s="5">
        <v>103.11111111111111</v>
      </c>
    </row>
    <row r="14" spans="1:3">
      <c r="A14" s="6">
        <v>8</v>
      </c>
      <c r="B14" s="5">
        <v>13</v>
      </c>
      <c r="C14" s="5">
        <v>96.666666666666671</v>
      </c>
    </row>
    <row r="15" spans="1:3">
      <c r="A15" s="6">
        <v>8.5</v>
      </c>
      <c r="B15" s="5">
        <v>12.5</v>
      </c>
      <c r="C15" s="5">
        <v>90.980392156862749</v>
      </c>
    </row>
    <row r="16" spans="1:3">
      <c r="A16" s="6">
        <v>9</v>
      </c>
      <c r="B16" s="5">
        <v>12</v>
      </c>
      <c r="C16" s="5">
        <v>85.925925925925924</v>
      </c>
    </row>
    <row r="17" spans="1:3">
      <c r="A17" s="6">
        <v>9.5</v>
      </c>
      <c r="B17" s="5">
        <v>11.5</v>
      </c>
      <c r="C17" s="5">
        <v>81.403508771929822</v>
      </c>
    </row>
    <row r="18" spans="1:3">
      <c r="A18" s="6">
        <v>10</v>
      </c>
      <c r="B18" s="5">
        <v>11</v>
      </c>
      <c r="C18" s="5">
        <v>77.333333333333329</v>
      </c>
    </row>
    <row r="21" spans="1:3">
      <c r="A21" s="6">
        <v>3</v>
      </c>
      <c r="B21" s="5">
        <v>18</v>
      </c>
    </row>
    <row r="22" spans="1:3">
      <c r="A22" s="6">
        <v>4</v>
      </c>
      <c r="B22" s="5">
        <v>17</v>
      </c>
    </row>
    <row r="23" spans="1:3">
      <c r="A23" s="6">
        <v>5</v>
      </c>
      <c r="B23" s="5">
        <v>16</v>
      </c>
    </row>
    <row r="24" spans="1:3">
      <c r="A24" s="6">
        <v>6</v>
      </c>
      <c r="B24" s="5">
        <v>15</v>
      </c>
    </row>
    <row r="25" spans="1:3">
      <c r="A25" s="6">
        <v>7</v>
      </c>
      <c r="B25" s="5">
        <v>14</v>
      </c>
    </row>
    <row r="26" spans="1:3">
      <c r="A26" s="6">
        <v>8</v>
      </c>
      <c r="B26" s="5">
        <v>13</v>
      </c>
    </row>
    <row r="27" spans="1:3">
      <c r="A27" s="6">
        <v>9</v>
      </c>
      <c r="B27" s="5">
        <v>12</v>
      </c>
    </row>
    <row r="28" spans="1:3">
      <c r="A28" s="6">
        <v>10</v>
      </c>
      <c r="B28" s="5">
        <v>11</v>
      </c>
    </row>
  </sheetData>
  <phoneticPr fontId="3"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sheetPr codeName="Sheet15" enableFormatConditionsCalculation="0">
    <tabColor indexed="42"/>
  </sheetPr>
  <dimension ref="A1:E21"/>
  <sheetViews>
    <sheetView workbookViewId="0">
      <selection activeCell="N28" sqref="N28"/>
    </sheetView>
  </sheetViews>
  <sheetFormatPr defaultRowHeight="12.75"/>
  <cols>
    <col min="1" max="1" width="11.5703125" bestFit="1" customWidth="1"/>
    <col min="2" max="2" width="12" bestFit="1" customWidth="1"/>
    <col min="3" max="3" width="18.28515625" bestFit="1" customWidth="1"/>
  </cols>
  <sheetData>
    <row r="1" spans="1:5">
      <c r="A1" t="s">
        <v>46</v>
      </c>
      <c r="B1" t="s">
        <v>24</v>
      </c>
      <c r="C1" t="s">
        <v>49</v>
      </c>
      <c r="D1" t="s">
        <v>31</v>
      </c>
      <c r="E1" t="s">
        <v>91</v>
      </c>
    </row>
    <row r="2" spans="1:5">
      <c r="A2" s="6">
        <v>250</v>
      </c>
      <c r="B2" s="5">
        <v>31.8</v>
      </c>
      <c r="C2" s="5">
        <v>232</v>
      </c>
      <c r="D2" s="6">
        <v>250</v>
      </c>
      <c r="E2" s="5">
        <v>31.8</v>
      </c>
    </row>
    <row r="3" spans="1:5">
      <c r="A3" s="6">
        <v>300</v>
      </c>
      <c r="B3" s="5">
        <v>25.5</v>
      </c>
      <c r="C3" s="5">
        <v>193.33333333333334</v>
      </c>
      <c r="D3" s="6">
        <v>300</v>
      </c>
      <c r="E3" s="5">
        <v>25.5</v>
      </c>
    </row>
    <row r="4" spans="1:5">
      <c r="A4" s="6">
        <v>350</v>
      </c>
      <c r="B4" s="5">
        <v>21</v>
      </c>
      <c r="C4" s="5">
        <v>165.71428571428572</v>
      </c>
      <c r="D4" s="6">
        <v>350</v>
      </c>
      <c r="E4" s="5">
        <v>21</v>
      </c>
    </row>
    <row r="5" spans="1:5">
      <c r="A5" s="6">
        <v>400</v>
      </c>
      <c r="B5" s="5">
        <v>17.625</v>
      </c>
      <c r="C5" s="5">
        <v>145</v>
      </c>
      <c r="D5" s="6">
        <v>400</v>
      </c>
      <c r="E5" s="5">
        <v>17.625</v>
      </c>
    </row>
    <row r="6" spans="1:5">
      <c r="A6" s="6">
        <v>450</v>
      </c>
      <c r="B6" s="5">
        <v>15</v>
      </c>
      <c r="C6" s="5">
        <v>128.88888888888889</v>
      </c>
      <c r="D6" s="6">
        <v>450</v>
      </c>
      <c r="E6" s="5">
        <v>15</v>
      </c>
    </row>
    <row r="7" spans="1:5">
      <c r="A7" s="6">
        <v>500</v>
      </c>
      <c r="B7" s="5">
        <v>12.9</v>
      </c>
      <c r="C7" s="5">
        <v>116</v>
      </c>
      <c r="D7" s="6">
        <v>500</v>
      </c>
      <c r="E7" s="5">
        <v>12.9</v>
      </c>
    </row>
    <row r="8" spans="1:5">
      <c r="A8" s="6">
        <v>550</v>
      </c>
      <c r="B8" s="5">
        <v>11.181818181818182</v>
      </c>
      <c r="C8" s="5">
        <v>105.45454545454544</v>
      </c>
      <c r="D8" s="6">
        <v>550</v>
      </c>
      <c r="E8" s="5">
        <v>11.181818181818182</v>
      </c>
    </row>
    <row r="9" spans="1:5">
      <c r="A9" s="6">
        <v>600</v>
      </c>
      <c r="B9" s="5">
        <v>9.75</v>
      </c>
      <c r="C9" s="5">
        <v>96.666666666666671</v>
      </c>
      <c r="D9" s="6">
        <v>600</v>
      </c>
      <c r="E9" s="5">
        <v>9.75</v>
      </c>
    </row>
    <row r="10" spans="1:5">
      <c r="A10" s="6">
        <v>650</v>
      </c>
      <c r="B10" s="5">
        <v>8.5384615384615383</v>
      </c>
      <c r="C10" s="5">
        <v>89.230769230769226</v>
      </c>
      <c r="D10" s="6">
        <v>650</v>
      </c>
      <c r="E10" s="5">
        <v>8.5384615384615383</v>
      </c>
    </row>
    <row r="11" spans="1:5">
      <c r="A11" s="6">
        <v>700</v>
      </c>
      <c r="B11" s="5">
        <v>7.5</v>
      </c>
      <c r="C11" s="5">
        <v>82.857142857142861</v>
      </c>
      <c r="D11" s="6">
        <v>700</v>
      </c>
      <c r="E11" s="5">
        <v>7.5</v>
      </c>
    </row>
    <row r="12" spans="1:5">
      <c r="A12" s="6">
        <v>750</v>
      </c>
      <c r="B12" s="5">
        <v>6.6</v>
      </c>
      <c r="C12" s="5">
        <v>77.333333333333329</v>
      </c>
      <c r="D12" s="6">
        <v>750</v>
      </c>
      <c r="E12" s="5">
        <v>6.6</v>
      </c>
    </row>
    <row r="13" spans="1:5">
      <c r="A13" s="6">
        <v>800</v>
      </c>
      <c r="B13" s="5">
        <v>6.2198275862068968</v>
      </c>
      <c r="C13" s="5">
        <v>75</v>
      </c>
      <c r="D13" s="6">
        <v>800</v>
      </c>
      <c r="E13" s="5">
        <v>5.8125</v>
      </c>
    </row>
    <row r="14" spans="1:5">
      <c r="A14" s="6">
        <v>850</v>
      </c>
      <c r="B14" s="5">
        <v>6.2198275862068968</v>
      </c>
      <c r="C14" s="5">
        <v>75</v>
      </c>
      <c r="D14" s="6">
        <v>850</v>
      </c>
      <c r="E14" s="5">
        <v>5.117647058823529</v>
      </c>
    </row>
    <row r="15" spans="1:5">
      <c r="A15" s="6">
        <v>900</v>
      </c>
      <c r="B15" s="5">
        <v>6.2198275862068968</v>
      </c>
      <c r="C15" s="5">
        <v>75</v>
      </c>
      <c r="D15" s="6">
        <v>900</v>
      </c>
      <c r="E15" s="5">
        <v>4.5</v>
      </c>
    </row>
    <row r="20" spans="1:1">
      <c r="A20" t="s">
        <v>58</v>
      </c>
    </row>
    <row r="21" spans="1:1">
      <c r="A21" t="s">
        <v>59</v>
      </c>
    </row>
  </sheetData>
  <phoneticPr fontId="3" type="noConversion"/>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sheetPr codeName="Sheet16" enableFormatConditionsCalculation="0">
    <tabColor indexed="42"/>
  </sheetPr>
  <dimension ref="A1:E7"/>
  <sheetViews>
    <sheetView workbookViewId="0">
      <selection activeCell="N31" sqref="N31"/>
    </sheetView>
  </sheetViews>
  <sheetFormatPr defaultRowHeight="12.75"/>
  <cols>
    <col min="1" max="1" width="15.140625" bestFit="1" customWidth="1"/>
    <col min="2" max="2" width="12.5703125" bestFit="1" customWidth="1"/>
    <col min="3" max="3" width="18.28515625" bestFit="1" customWidth="1"/>
  </cols>
  <sheetData>
    <row r="1" spans="1:5">
      <c r="A1" t="s">
        <v>8</v>
      </c>
      <c r="B1" t="s">
        <v>56</v>
      </c>
      <c r="C1" t="s">
        <v>49</v>
      </c>
      <c r="E1" t="s">
        <v>31</v>
      </c>
    </row>
    <row r="2" spans="1:5">
      <c r="A2" s="6">
        <v>1</v>
      </c>
      <c r="B2" s="5">
        <v>44</v>
      </c>
      <c r="C2" s="5">
        <v>128.88888888888889</v>
      </c>
      <c r="D2" s="6"/>
      <c r="E2" s="5">
        <v>44</v>
      </c>
    </row>
    <row r="3" spans="1:5">
      <c r="A3" s="6">
        <v>2</v>
      </c>
      <c r="B3" s="5">
        <v>15</v>
      </c>
      <c r="C3" s="5">
        <v>128.88888888888889</v>
      </c>
      <c r="D3" s="6"/>
      <c r="E3" s="5">
        <v>15</v>
      </c>
    </row>
    <row r="4" spans="1:5">
      <c r="A4" s="6">
        <v>3</v>
      </c>
      <c r="B4" s="5">
        <v>7.1896551724137936</v>
      </c>
      <c r="C4" s="5">
        <v>75</v>
      </c>
      <c r="D4" s="6"/>
      <c r="E4" s="5">
        <v>5.333333333333333</v>
      </c>
    </row>
    <row r="5" spans="1:5">
      <c r="A5" s="6">
        <v>4</v>
      </c>
      <c r="B5" s="5">
        <v>1.5646551724137936</v>
      </c>
      <c r="C5" s="5">
        <v>75</v>
      </c>
      <c r="D5" s="6"/>
      <c r="E5" s="5">
        <v>0.5</v>
      </c>
    </row>
    <row r="6" spans="1:5">
      <c r="A6" s="6">
        <v>5</v>
      </c>
      <c r="B6" s="5">
        <v>0.28448275862068984</v>
      </c>
      <c r="C6" s="5">
        <v>75</v>
      </c>
      <c r="D6" s="6"/>
      <c r="E6" s="55">
        <v>-2.4</v>
      </c>
    </row>
    <row r="7" spans="1:5">
      <c r="A7" s="6">
        <v>6</v>
      </c>
      <c r="B7" s="5">
        <v>-3.0905172413793096</v>
      </c>
      <c r="C7" s="5">
        <v>75</v>
      </c>
      <c r="D7" s="6"/>
      <c r="E7" s="55">
        <v>-4.333333333333333</v>
      </c>
    </row>
  </sheetData>
  <phoneticPr fontId="3" type="noConversion"/>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sheetPr codeName="Sheet33">
    <tabColor indexed="42"/>
  </sheetPr>
  <dimension ref="A1:Z69"/>
  <sheetViews>
    <sheetView topLeftCell="A31" zoomScale="80" zoomScaleNormal="80" workbookViewId="0">
      <selection activeCell="K52" sqref="K52"/>
    </sheetView>
  </sheetViews>
  <sheetFormatPr defaultRowHeight="12.75"/>
  <cols>
    <col min="1" max="1" width="9.7109375" customWidth="1"/>
    <col min="2" max="2" width="25" customWidth="1"/>
    <col min="3" max="3" width="15" customWidth="1"/>
    <col min="4" max="4" width="8.7109375" bestFit="1" customWidth="1"/>
    <col min="9" max="9" width="12.42578125" bestFit="1" customWidth="1"/>
    <col min="10" max="10" width="13.85546875" customWidth="1"/>
    <col min="20" max="20" width="19.42578125" customWidth="1"/>
    <col min="21" max="25" width="12" customWidth="1"/>
  </cols>
  <sheetData>
    <row r="1" spans="1:15">
      <c r="A1" s="2" t="s">
        <v>0</v>
      </c>
      <c r="B1" t="s">
        <v>56</v>
      </c>
      <c r="C1" t="s">
        <v>57</v>
      </c>
    </row>
    <row r="3" spans="1:15">
      <c r="A3" s="1"/>
    </row>
    <row r="5" spans="1:15" ht="13.5" thickBot="1">
      <c r="A5" s="2" t="s">
        <v>2</v>
      </c>
    </row>
    <row r="6" spans="1:15">
      <c r="F6" s="31" t="s">
        <v>25</v>
      </c>
      <c r="G6" s="31" t="s">
        <v>30</v>
      </c>
      <c r="H6" s="31" t="s">
        <v>29</v>
      </c>
      <c r="I6" s="34" t="s">
        <v>74</v>
      </c>
      <c r="J6" s="34" t="s">
        <v>75</v>
      </c>
      <c r="K6" s="34"/>
      <c r="L6" s="10"/>
      <c r="M6" s="11" t="s">
        <v>27</v>
      </c>
      <c r="N6" s="11" t="s">
        <v>28</v>
      </c>
      <c r="O6" s="12"/>
    </row>
    <row r="7" spans="1:15">
      <c r="B7" t="s">
        <v>3</v>
      </c>
      <c r="C7">
        <v>435</v>
      </c>
      <c r="D7" s="29" t="s">
        <v>9</v>
      </c>
      <c r="F7" s="20">
        <v>435</v>
      </c>
      <c r="G7" s="20">
        <v>435</v>
      </c>
      <c r="H7" s="20">
        <v>435</v>
      </c>
      <c r="I7" s="20">
        <v>435</v>
      </c>
      <c r="J7" s="20">
        <v>435</v>
      </c>
      <c r="L7" s="13" t="s">
        <v>22</v>
      </c>
      <c r="M7" s="14">
        <f>C49</f>
        <v>40.333333333333343</v>
      </c>
      <c r="N7" s="15">
        <f>C50</f>
        <v>1.5646551724137936</v>
      </c>
      <c r="O7" s="30">
        <f>N7/$N$10</f>
        <v>9.3580819798917275E-2</v>
      </c>
    </row>
    <row r="8" spans="1:15">
      <c r="B8" t="s">
        <v>4</v>
      </c>
      <c r="C8">
        <v>6</v>
      </c>
      <c r="D8" s="29" t="s">
        <v>10</v>
      </c>
      <c r="F8" s="20">
        <v>6</v>
      </c>
      <c r="G8" s="20">
        <v>6</v>
      </c>
      <c r="H8" s="20">
        <v>6</v>
      </c>
      <c r="I8" s="20">
        <v>6</v>
      </c>
      <c r="J8" s="20">
        <v>6</v>
      </c>
      <c r="L8" s="13" t="s">
        <v>5</v>
      </c>
      <c r="M8" s="14">
        <f>C24</f>
        <v>240</v>
      </c>
      <c r="N8" s="15">
        <f>C42</f>
        <v>9.1551724137931032</v>
      </c>
      <c r="O8" s="30">
        <f>N8/$N$10</f>
        <v>0.54756380510440839</v>
      </c>
    </row>
    <row r="9" spans="1:15" ht="13.5" thickBot="1">
      <c r="D9" s="29"/>
      <c r="F9" s="20"/>
      <c r="G9" s="20"/>
      <c r="H9" s="20"/>
      <c r="I9" s="20"/>
      <c r="J9" s="20"/>
      <c r="L9" s="13" t="s">
        <v>26</v>
      </c>
      <c r="M9" s="7">
        <f>C47</f>
        <v>154.66666666666666</v>
      </c>
      <c r="N9" s="8">
        <f>C8</f>
        <v>6</v>
      </c>
      <c r="O9" s="30">
        <f>N9/$N$10</f>
        <v>0.35885537509667442</v>
      </c>
    </row>
    <row r="10" spans="1:15" ht="13.5" thickBot="1">
      <c r="B10" t="s">
        <v>5</v>
      </c>
      <c r="D10" s="29"/>
      <c r="F10" s="20"/>
      <c r="G10" s="20"/>
      <c r="H10" s="20"/>
      <c r="I10" s="20"/>
      <c r="J10" s="20"/>
      <c r="L10" s="17"/>
      <c r="M10" s="7">
        <f>SUM(M7:M9)</f>
        <v>435</v>
      </c>
      <c r="N10" s="7">
        <f>SUM(N7:N9)</f>
        <v>16.719827586206897</v>
      </c>
      <c r="O10" s="18"/>
    </row>
    <row r="11" spans="1:15">
      <c r="B11" t="s">
        <v>14</v>
      </c>
      <c r="C11">
        <v>3540</v>
      </c>
      <c r="D11" s="29" t="s">
        <v>12</v>
      </c>
      <c r="F11" s="20">
        <v>3540</v>
      </c>
      <c r="G11" s="20">
        <v>3540</v>
      </c>
      <c r="H11" s="20">
        <v>3540</v>
      </c>
      <c r="I11" s="20">
        <v>3540</v>
      </c>
      <c r="J11" s="20">
        <v>3540</v>
      </c>
    </row>
    <row r="12" spans="1:15">
      <c r="B12" t="s">
        <v>46</v>
      </c>
      <c r="C12">
        <v>450</v>
      </c>
      <c r="D12" s="29" t="s">
        <v>11</v>
      </c>
      <c r="F12" s="20">
        <v>450</v>
      </c>
      <c r="G12" s="20">
        <v>600</v>
      </c>
      <c r="H12" s="20">
        <v>450</v>
      </c>
      <c r="I12" s="20">
        <v>450</v>
      </c>
      <c r="J12" s="20">
        <v>600</v>
      </c>
    </row>
    <row r="13" spans="1:15">
      <c r="B13" t="s">
        <v>7</v>
      </c>
      <c r="C13">
        <v>60</v>
      </c>
      <c r="D13" s="29" t="s">
        <v>12</v>
      </c>
      <c r="F13" s="20">
        <v>60</v>
      </c>
      <c r="G13" s="20">
        <v>60</v>
      </c>
      <c r="H13" s="20">
        <v>60</v>
      </c>
      <c r="I13" s="20">
        <v>60</v>
      </c>
      <c r="J13" s="20">
        <v>60</v>
      </c>
    </row>
    <row r="14" spans="1:15">
      <c r="B14" t="s">
        <v>8</v>
      </c>
      <c r="C14" s="122">
        <v>4</v>
      </c>
      <c r="D14" s="29" t="s">
        <v>13</v>
      </c>
      <c r="F14" s="20">
        <v>2</v>
      </c>
      <c r="G14" s="20">
        <v>2</v>
      </c>
      <c r="H14" s="20">
        <v>4</v>
      </c>
      <c r="I14" s="20">
        <v>4</v>
      </c>
      <c r="J14" s="20">
        <v>4</v>
      </c>
      <c r="M14">
        <f>M7/$M$10</f>
        <v>9.2720306513409984E-2</v>
      </c>
      <c r="N14">
        <f>N7/$N$10</f>
        <v>9.3580819798917275E-2</v>
      </c>
    </row>
    <row r="15" spans="1:15">
      <c r="D15" s="29"/>
      <c r="F15" s="20"/>
      <c r="G15" s="20"/>
      <c r="H15" s="20"/>
      <c r="I15" s="20"/>
      <c r="J15" s="20"/>
      <c r="M15">
        <f>M8/$M$10</f>
        <v>0.55172413793103448</v>
      </c>
      <c r="N15">
        <f>N8/$N$10</f>
        <v>0.54756380510440839</v>
      </c>
    </row>
    <row r="16" spans="1:15">
      <c r="B16" t="s">
        <v>47</v>
      </c>
      <c r="C16">
        <v>4640</v>
      </c>
      <c r="D16" s="29" t="s">
        <v>12</v>
      </c>
      <c r="F16" s="20">
        <v>4640</v>
      </c>
      <c r="G16" s="20">
        <v>4640</v>
      </c>
      <c r="H16" s="20">
        <v>4640</v>
      </c>
      <c r="I16" s="20">
        <v>4640</v>
      </c>
      <c r="J16" s="20">
        <v>4640</v>
      </c>
      <c r="M16">
        <f>M9/$M$10</f>
        <v>0.35555555555555551</v>
      </c>
      <c r="N16">
        <f>N9/$N$10</f>
        <v>0.35885537509667442</v>
      </c>
    </row>
    <row r="17" spans="1:10">
      <c r="B17" t="s">
        <v>50</v>
      </c>
      <c r="C17" s="33">
        <v>1.25</v>
      </c>
      <c r="D17" s="29"/>
      <c r="F17" s="43">
        <v>1.25</v>
      </c>
      <c r="G17" s="43">
        <v>1.25</v>
      </c>
      <c r="H17" s="43">
        <v>1.25</v>
      </c>
      <c r="I17" s="43">
        <v>1.25</v>
      </c>
      <c r="J17" s="43">
        <v>1.25</v>
      </c>
    </row>
    <row r="18" spans="1:10">
      <c r="B18" t="s">
        <v>86</v>
      </c>
      <c r="C18">
        <v>2</v>
      </c>
      <c r="D18" s="29" t="s">
        <v>9</v>
      </c>
      <c r="F18" s="20">
        <v>2</v>
      </c>
      <c r="G18" s="20">
        <v>2</v>
      </c>
      <c r="H18" s="20">
        <v>2</v>
      </c>
      <c r="I18" s="20">
        <v>5</v>
      </c>
      <c r="J18" s="20">
        <v>5</v>
      </c>
    </row>
    <row r="19" spans="1:10">
      <c r="B19" t="s">
        <v>51</v>
      </c>
      <c r="C19">
        <v>75</v>
      </c>
      <c r="D19" s="29" t="s">
        <v>12</v>
      </c>
      <c r="F19" s="20">
        <v>75</v>
      </c>
      <c r="G19" s="20">
        <v>75</v>
      </c>
      <c r="H19" s="20">
        <v>75</v>
      </c>
      <c r="I19" s="20">
        <v>75</v>
      </c>
      <c r="J19" s="20">
        <v>75</v>
      </c>
    </row>
    <row r="20" spans="1:10">
      <c r="D20" s="29"/>
      <c r="F20" s="20"/>
      <c r="G20" s="20"/>
      <c r="H20" s="20"/>
      <c r="I20" s="20"/>
      <c r="J20" s="20"/>
    </row>
    <row r="21" spans="1:10">
      <c r="A21" s="2" t="s">
        <v>15</v>
      </c>
      <c r="D21" s="29"/>
      <c r="F21" s="20"/>
      <c r="G21" s="20"/>
      <c r="H21" s="20"/>
      <c r="I21" s="20"/>
      <c r="J21" s="20"/>
    </row>
    <row r="22" spans="1:10">
      <c r="A22" s="2"/>
      <c r="B22" s="59" t="s">
        <v>88</v>
      </c>
      <c r="C22" s="60"/>
      <c r="D22" s="60"/>
      <c r="F22" s="20"/>
      <c r="G22" s="20"/>
      <c r="H22" s="20"/>
      <c r="I22" s="20"/>
      <c r="J22" s="20"/>
    </row>
    <row r="23" spans="1:10">
      <c r="B23" t="s">
        <v>19</v>
      </c>
      <c r="C23" s="5">
        <f>FLOOR(C11/C13,1)+1</f>
        <v>60</v>
      </c>
      <c r="D23" s="29"/>
      <c r="F23" s="14">
        <v>60</v>
      </c>
      <c r="G23" s="14">
        <v>60</v>
      </c>
      <c r="H23" s="14">
        <v>60</v>
      </c>
      <c r="I23" s="14">
        <v>60</v>
      </c>
      <c r="J23" s="14">
        <v>60</v>
      </c>
    </row>
    <row r="24" spans="1:10">
      <c r="B24" t="s">
        <v>18</v>
      </c>
      <c r="C24">
        <f>C23*C14</f>
        <v>240</v>
      </c>
      <c r="D24" s="29" t="s">
        <v>9</v>
      </c>
      <c r="F24" s="20">
        <v>120</v>
      </c>
      <c r="G24" s="20">
        <v>120</v>
      </c>
      <c r="H24" s="20">
        <v>240</v>
      </c>
      <c r="I24" s="20">
        <v>240</v>
      </c>
      <c r="J24" s="20">
        <v>240</v>
      </c>
    </row>
    <row r="25" spans="1:10">
      <c r="D25" s="29"/>
      <c r="F25" s="20"/>
      <c r="G25" s="20"/>
      <c r="H25" s="20"/>
      <c r="I25" s="20"/>
      <c r="J25" s="20"/>
    </row>
    <row r="26" spans="1:10">
      <c r="B26" t="s">
        <v>20</v>
      </c>
      <c r="C26" s="4">
        <f>C11/C12</f>
        <v>7.8666666666666663</v>
      </c>
      <c r="D26" s="29" t="s">
        <v>10</v>
      </c>
      <c r="F26" s="40">
        <v>7.8666666666666663</v>
      </c>
      <c r="G26" s="40">
        <v>5.9</v>
      </c>
      <c r="H26" s="40">
        <v>7.8666666666666663</v>
      </c>
      <c r="I26" s="40">
        <v>7.8666666666666663</v>
      </c>
      <c r="J26" s="40">
        <v>5.9</v>
      </c>
    </row>
    <row r="27" spans="1:10">
      <c r="B27" t="s">
        <v>16</v>
      </c>
      <c r="C27" s="4">
        <f>C13/C12</f>
        <v>0.13333333333333333</v>
      </c>
      <c r="D27" s="29" t="s">
        <v>10</v>
      </c>
      <c r="F27" s="40">
        <v>0.13333333333333333</v>
      </c>
      <c r="G27" s="40">
        <v>0.1</v>
      </c>
      <c r="H27" s="40">
        <v>0.13333333333333333</v>
      </c>
      <c r="I27" s="40">
        <v>0.13333333333333333</v>
      </c>
      <c r="J27" s="40">
        <v>0.1</v>
      </c>
    </row>
    <row r="28" spans="1:10">
      <c r="B28" t="s">
        <v>16</v>
      </c>
      <c r="C28">
        <f>60*(C13/C12)</f>
        <v>8</v>
      </c>
      <c r="D28" s="29" t="s">
        <v>17</v>
      </c>
      <c r="F28" s="20">
        <v>8</v>
      </c>
      <c r="G28" s="20">
        <v>6</v>
      </c>
      <c r="H28" s="20">
        <v>8</v>
      </c>
      <c r="I28" s="20">
        <v>8</v>
      </c>
      <c r="J28" s="20">
        <v>6</v>
      </c>
    </row>
    <row r="29" spans="1:10">
      <c r="D29" s="29"/>
      <c r="F29" s="20"/>
      <c r="G29" s="20"/>
      <c r="H29" s="20"/>
      <c r="I29" s="20"/>
      <c r="J29" s="20"/>
    </row>
    <row r="30" spans="1:10">
      <c r="B30" t="s">
        <v>21</v>
      </c>
      <c r="C30" s="5">
        <f>$C$8*$C$14/C27</f>
        <v>180</v>
      </c>
      <c r="D30" s="29" t="s">
        <v>9</v>
      </c>
      <c r="F30" s="14">
        <v>90</v>
      </c>
      <c r="G30" s="14">
        <v>120</v>
      </c>
      <c r="H30" s="14">
        <v>180</v>
      </c>
      <c r="I30" s="14">
        <v>180</v>
      </c>
      <c r="J30" s="14">
        <v>240</v>
      </c>
    </row>
    <row r="31" spans="1:10">
      <c r="C31" s="3"/>
      <c r="D31" s="29"/>
      <c r="F31" s="15"/>
      <c r="G31" s="15"/>
      <c r="H31" s="15"/>
      <c r="I31" s="15"/>
      <c r="J31" s="15"/>
    </row>
    <row r="32" spans="1:10">
      <c r="B32" t="s">
        <v>23</v>
      </c>
      <c r="C32" s="3">
        <f>$C$7-$C$24-C30</f>
        <v>15</v>
      </c>
      <c r="D32" s="29" t="s">
        <v>9</v>
      </c>
      <c r="F32" s="15">
        <v>225</v>
      </c>
      <c r="G32" s="15">
        <v>195</v>
      </c>
      <c r="H32" s="15">
        <v>15</v>
      </c>
      <c r="I32" s="15">
        <v>15</v>
      </c>
      <c r="J32" s="15">
        <v>-45</v>
      </c>
    </row>
    <row r="33" spans="2:10">
      <c r="B33" t="s">
        <v>24</v>
      </c>
      <c r="C33" s="3">
        <f>C32*C27/$C$14</f>
        <v>0.5</v>
      </c>
      <c r="D33" s="29" t="s">
        <v>10</v>
      </c>
      <c r="F33" s="15">
        <v>15</v>
      </c>
      <c r="G33" s="15">
        <v>9.75</v>
      </c>
      <c r="H33" s="15">
        <v>0.5</v>
      </c>
      <c r="I33" s="15">
        <v>0.5</v>
      </c>
      <c r="J33" s="15">
        <v>-1.125</v>
      </c>
    </row>
    <row r="34" spans="2:10">
      <c r="F34" s="20"/>
      <c r="G34" s="20"/>
      <c r="H34" s="20"/>
      <c r="I34" s="20"/>
      <c r="J34" s="20"/>
    </row>
    <row r="35" spans="2:10">
      <c r="B35" t="s">
        <v>48</v>
      </c>
      <c r="C35" s="3">
        <f>C16*C17/C8</f>
        <v>966.66666666666663</v>
      </c>
      <c r="D35" s="29" t="s">
        <v>11</v>
      </c>
      <c r="F35" s="3">
        <v>966.66666666666663</v>
      </c>
      <c r="G35" s="3">
        <v>966.66666666666663</v>
      </c>
      <c r="H35" s="3">
        <v>966.66666666666663</v>
      </c>
      <c r="I35" s="3">
        <v>966.66666666666663</v>
      </c>
      <c r="J35" s="3">
        <v>966.66666666666663</v>
      </c>
    </row>
    <row r="36" spans="2:10">
      <c r="B36" t="s">
        <v>49</v>
      </c>
      <c r="C36" s="3">
        <f>(C28*C35/60)/CEILING(C14/C18,1)</f>
        <v>64.444444444444443</v>
      </c>
      <c r="D36" s="29" t="s">
        <v>12</v>
      </c>
      <c r="F36" s="3">
        <v>128.88888888888889</v>
      </c>
      <c r="G36" s="3">
        <v>96.666666666666671</v>
      </c>
      <c r="H36" s="3">
        <v>64.444444444444443</v>
      </c>
      <c r="I36" s="3">
        <v>128.88888888888889</v>
      </c>
      <c r="J36" s="3">
        <v>96.666666666666671</v>
      </c>
    </row>
    <row r="37" spans="2:10">
      <c r="D37" s="29"/>
    </row>
    <row r="38" spans="2:10">
      <c r="B38" s="59" t="s">
        <v>90</v>
      </c>
      <c r="C38" s="60"/>
      <c r="D38" s="60"/>
    </row>
    <row r="39" spans="2:10">
      <c r="B39" t="s">
        <v>89</v>
      </c>
      <c r="C39">
        <f>IF(C36&lt;C19,1,0)</f>
        <v>1</v>
      </c>
      <c r="D39" s="29"/>
      <c r="F39">
        <v>0</v>
      </c>
      <c r="G39">
        <v>0</v>
      </c>
      <c r="H39">
        <v>1</v>
      </c>
      <c r="I39">
        <v>0</v>
      </c>
      <c r="J39">
        <v>0</v>
      </c>
    </row>
    <row r="40" spans="2:10">
      <c r="D40" s="29"/>
    </row>
    <row r="41" spans="2:10">
      <c r="B41" t="s">
        <v>54</v>
      </c>
      <c r="C41" s="5">
        <f>IF(C39,(C13*C35)/(C19*CEILING(C14/C18,1)),C12)</f>
        <v>386.66666666666669</v>
      </c>
      <c r="D41" s="29"/>
      <c r="F41" s="5">
        <v>450</v>
      </c>
      <c r="G41" s="5">
        <v>600</v>
      </c>
      <c r="H41" s="5">
        <v>386.66666666666669</v>
      </c>
      <c r="I41" s="5">
        <v>450</v>
      </c>
      <c r="J41" s="5">
        <v>600</v>
      </c>
    </row>
    <row r="42" spans="2:10">
      <c r="B42" t="s">
        <v>20</v>
      </c>
      <c r="C42" s="4">
        <f>C11/C41</f>
        <v>9.1551724137931032</v>
      </c>
      <c r="D42" s="29"/>
      <c r="F42" s="4">
        <v>7.8666666666666663</v>
      </c>
      <c r="G42" s="4">
        <v>5.9</v>
      </c>
      <c r="H42" s="4">
        <v>9.1551724137931032</v>
      </c>
      <c r="I42" s="4">
        <v>7.8666666666666663</v>
      </c>
      <c r="J42" s="4">
        <v>5.9</v>
      </c>
    </row>
    <row r="43" spans="2:10">
      <c r="D43" s="29"/>
    </row>
    <row r="44" spans="2:10">
      <c r="B44" t="s">
        <v>16</v>
      </c>
      <c r="C44" s="4">
        <f>C13/C41</f>
        <v>0.15517241379310345</v>
      </c>
      <c r="D44" s="29" t="s">
        <v>10</v>
      </c>
      <c r="F44" s="4">
        <v>0.13333333333333333</v>
      </c>
      <c r="G44" s="4">
        <v>0.1</v>
      </c>
      <c r="H44" s="4">
        <v>0.15517241379310345</v>
      </c>
      <c r="I44" s="4">
        <v>0.13333333333333333</v>
      </c>
      <c r="J44" s="4">
        <v>0.1</v>
      </c>
    </row>
    <row r="45" spans="2:10">
      <c r="B45" t="s">
        <v>16</v>
      </c>
      <c r="C45" s="4">
        <f>C44*60</f>
        <v>9.3103448275862064</v>
      </c>
      <c r="D45" s="29" t="s">
        <v>17</v>
      </c>
      <c r="F45" s="4">
        <v>8</v>
      </c>
      <c r="G45" s="4">
        <v>6</v>
      </c>
      <c r="H45" s="4">
        <v>9.3103448275862064</v>
      </c>
      <c r="I45" s="4">
        <v>8</v>
      </c>
      <c r="J45" s="4">
        <v>6</v>
      </c>
    </row>
    <row r="46" spans="2:10">
      <c r="D46" s="29"/>
    </row>
    <row r="47" spans="2:10">
      <c r="B47" t="s">
        <v>55</v>
      </c>
      <c r="C47" s="3">
        <f>$C$8*$C$14/C44</f>
        <v>154.66666666666666</v>
      </c>
      <c r="D47" s="29" t="s">
        <v>9</v>
      </c>
      <c r="F47" s="3">
        <v>90</v>
      </c>
      <c r="G47" s="3">
        <v>120</v>
      </c>
      <c r="H47" s="3">
        <v>154.66666666666666</v>
      </c>
      <c r="I47" s="3">
        <v>180</v>
      </c>
      <c r="J47" s="3">
        <v>240</v>
      </c>
    </row>
    <row r="48" spans="2:10">
      <c r="D48" s="29"/>
    </row>
    <row r="49" spans="2:26">
      <c r="B49" t="s">
        <v>23</v>
      </c>
      <c r="C49" s="3">
        <f>$C$7-$C$24-C47</f>
        <v>40.333333333333343</v>
      </c>
      <c r="D49" s="29" t="s">
        <v>9</v>
      </c>
      <c r="F49" s="3">
        <v>225</v>
      </c>
      <c r="G49" s="3">
        <v>195</v>
      </c>
      <c r="H49" s="3">
        <v>40.333333333333343</v>
      </c>
      <c r="I49" s="3">
        <v>15</v>
      </c>
      <c r="J49" s="3">
        <v>-45</v>
      </c>
    </row>
    <row r="50" spans="2:26">
      <c r="B50" t="s">
        <v>24</v>
      </c>
      <c r="C50" s="38">
        <f>C49*C44/$C$14</f>
        <v>1.5646551724137936</v>
      </c>
      <c r="D50" s="29" t="s">
        <v>10</v>
      </c>
      <c r="F50" s="3">
        <v>15</v>
      </c>
      <c r="G50" s="3">
        <v>9.75</v>
      </c>
      <c r="H50" s="3">
        <v>1.5646551724137936</v>
      </c>
      <c r="I50" s="3">
        <v>0.5</v>
      </c>
      <c r="J50" s="3">
        <v>-1.125</v>
      </c>
    </row>
    <row r="51" spans="2:26" ht="13.5" thickBot="1">
      <c r="D51" s="29"/>
      <c r="T51" s="2" t="s">
        <v>152</v>
      </c>
    </row>
    <row r="52" spans="2:26">
      <c r="B52" t="s">
        <v>49</v>
      </c>
      <c r="C52" s="3">
        <f>(C44*C35)/CEILING(C14/C18,1)</f>
        <v>75</v>
      </c>
      <c r="D52" s="29" t="s">
        <v>12</v>
      </c>
      <c r="F52" s="3">
        <v>128.88888888888889</v>
      </c>
      <c r="G52" s="3">
        <v>96.666666666666671</v>
      </c>
      <c r="H52" s="3">
        <v>75</v>
      </c>
      <c r="I52" s="3">
        <v>128.88888888888889</v>
      </c>
      <c r="J52" s="3">
        <v>96.666666666666671</v>
      </c>
      <c r="T52" s="10"/>
      <c r="U52" s="70"/>
      <c r="V52" s="70"/>
      <c r="W52" s="70"/>
      <c r="X52" s="70"/>
      <c r="Y52" s="70"/>
      <c r="Z52" s="12"/>
    </row>
    <row r="53" spans="2:26">
      <c r="T53" s="71" t="s">
        <v>92</v>
      </c>
      <c r="U53" s="20"/>
      <c r="V53" s="20"/>
      <c r="W53" s="20"/>
      <c r="X53" s="20"/>
      <c r="Y53" s="20"/>
      <c r="Z53" s="72"/>
    </row>
    <row r="54" spans="2:26" ht="38.25">
      <c r="T54" s="92"/>
      <c r="U54" s="93" t="s">
        <v>32</v>
      </c>
      <c r="V54" s="93" t="s">
        <v>93</v>
      </c>
      <c r="W54" s="93" t="s">
        <v>29</v>
      </c>
      <c r="X54" s="93" t="s">
        <v>76</v>
      </c>
      <c r="Y54" s="93" t="s">
        <v>94</v>
      </c>
      <c r="Z54" s="94"/>
    </row>
    <row r="55" spans="2:26">
      <c r="T55" s="71" t="s">
        <v>89</v>
      </c>
      <c r="U55" s="77">
        <v>0</v>
      </c>
      <c r="V55" s="77">
        <v>0</v>
      </c>
      <c r="W55" s="77">
        <v>1</v>
      </c>
      <c r="X55" s="77">
        <v>0</v>
      </c>
      <c r="Y55" s="77">
        <v>0</v>
      </c>
      <c r="Z55" s="78"/>
    </row>
    <row r="56" spans="2:26">
      <c r="T56" s="71"/>
      <c r="U56" s="77"/>
      <c r="V56" s="77"/>
      <c r="W56" s="77"/>
      <c r="X56" s="77"/>
      <c r="Y56" s="77"/>
      <c r="Z56" s="78"/>
    </row>
    <row r="57" spans="2:26">
      <c r="T57" s="71" t="s">
        <v>54</v>
      </c>
      <c r="U57" s="95">
        <v>450</v>
      </c>
      <c r="V57" s="95">
        <v>600</v>
      </c>
      <c r="W57" s="95">
        <v>386.66666666666669</v>
      </c>
      <c r="X57" s="95">
        <v>450</v>
      </c>
      <c r="Y57" s="95">
        <v>600</v>
      </c>
      <c r="Z57" s="78" t="s">
        <v>11</v>
      </c>
    </row>
    <row r="58" spans="2:26">
      <c r="T58" s="71" t="s">
        <v>20</v>
      </c>
      <c r="U58" s="79">
        <v>7.8666666666666663</v>
      </c>
      <c r="V58" s="79">
        <v>5.9</v>
      </c>
      <c r="W58" s="79">
        <v>9.1551724137931032</v>
      </c>
      <c r="X58" s="79">
        <v>7.8666666666666663</v>
      </c>
      <c r="Y58" s="79">
        <v>5.9</v>
      </c>
      <c r="Z58" s="78" t="s">
        <v>10</v>
      </c>
    </row>
    <row r="59" spans="2:26">
      <c r="T59" s="71"/>
      <c r="U59" s="77"/>
      <c r="V59" s="77"/>
      <c r="W59" s="77"/>
      <c r="X59" s="77"/>
      <c r="Y59" s="77"/>
      <c r="Z59" s="78"/>
    </row>
    <row r="60" spans="2:26">
      <c r="T60" s="71" t="s">
        <v>16</v>
      </c>
      <c r="U60" s="80">
        <v>0.13333333333333333</v>
      </c>
      <c r="V60" s="80">
        <v>0.1</v>
      </c>
      <c r="W60" s="80">
        <v>0.15517241379310345</v>
      </c>
      <c r="X60" s="80">
        <v>0.13333333333333333</v>
      </c>
      <c r="Y60" s="80">
        <v>0.1</v>
      </c>
      <c r="Z60" s="78" t="s">
        <v>10</v>
      </c>
    </row>
    <row r="61" spans="2:26">
      <c r="T61" s="71" t="s">
        <v>16</v>
      </c>
      <c r="U61" s="79">
        <v>8</v>
      </c>
      <c r="V61" s="79">
        <v>6</v>
      </c>
      <c r="W61" s="79">
        <v>9.3103448275862064</v>
      </c>
      <c r="X61" s="79">
        <v>8</v>
      </c>
      <c r="Y61" s="79">
        <v>6</v>
      </c>
      <c r="Z61" s="78" t="s">
        <v>17</v>
      </c>
    </row>
    <row r="62" spans="2:26">
      <c r="T62" s="71"/>
      <c r="U62" s="77"/>
      <c r="V62" s="77"/>
      <c r="W62" s="77"/>
      <c r="X62" s="77"/>
      <c r="Y62" s="77"/>
      <c r="Z62" s="78"/>
    </row>
    <row r="63" spans="2:26">
      <c r="T63" s="71" t="s">
        <v>55</v>
      </c>
      <c r="U63" s="95">
        <v>90</v>
      </c>
      <c r="V63" s="95">
        <v>120</v>
      </c>
      <c r="W63" s="95">
        <v>154.66666666666666</v>
      </c>
      <c r="X63" s="95">
        <v>180</v>
      </c>
      <c r="Y63" s="95">
        <v>240</v>
      </c>
      <c r="Z63" s="78" t="s">
        <v>9</v>
      </c>
    </row>
    <row r="64" spans="2:26">
      <c r="T64" s="71"/>
      <c r="U64" s="77"/>
      <c r="V64" s="77"/>
      <c r="W64" s="77"/>
      <c r="X64" s="77"/>
      <c r="Y64" s="77"/>
      <c r="Z64" s="78"/>
    </row>
    <row r="65" spans="20:26">
      <c r="T65" s="71" t="s">
        <v>23</v>
      </c>
      <c r="U65" s="95">
        <v>225</v>
      </c>
      <c r="V65" s="95">
        <v>195</v>
      </c>
      <c r="W65" s="95">
        <v>40.333333333333343</v>
      </c>
      <c r="X65" s="95">
        <v>15</v>
      </c>
      <c r="Y65" s="95">
        <v>-45</v>
      </c>
      <c r="Z65" s="78" t="s">
        <v>9</v>
      </c>
    </row>
    <row r="66" spans="20:26">
      <c r="T66" s="71" t="s">
        <v>24</v>
      </c>
      <c r="U66" s="79">
        <v>15</v>
      </c>
      <c r="V66" s="79">
        <v>9.75</v>
      </c>
      <c r="W66" s="79">
        <v>1.5646551724137936</v>
      </c>
      <c r="X66" s="79">
        <v>0.5</v>
      </c>
      <c r="Y66" s="79">
        <v>-1.125</v>
      </c>
      <c r="Z66" s="78" t="s">
        <v>10</v>
      </c>
    </row>
    <row r="67" spans="20:26">
      <c r="T67" s="71"/>
      <c r="U67" s="77"/>
      <c r="V67" s="77"/>
      <c r="W67" s="77"/>
      <c r="X67" s="77"/>
      <c r="Y67" s="77"/>
      <c r="Z67" s="78"/>
    </row>
    <row r="68" spans="20:26">
      <c r="T68" s="71" t="s">
        <v>49</v>
      </c>
      <c r="U68" s="95">
        <v>128.88888888888889</v>
      </c>
      <c r="V68" s="95">
        <v>96.666666666666671</v>
      </c>
      <c r="W68" s="95">
        <v>75</v>
      </c>
      <c r="X68" s="95">
        <v>128.88888888888889</v>
      </c>
      <c r="Y68" s="95">
        <v>96.666666666666671</v>
      </c>
      <c r="Z68" s="78" t="s">
        <v>12</v>
      </c>
    </row>
    <row r="69" spans="20:26" ht="13.5" thickBot="1">
      <c r="T69" s="17"/>
      <c r="U69" s="87"/>
      <c r="V69" s="87"/>
      <c r="W69" s="87"/>
      <c r="X69" s="87"/>
      <c r="Y69" s="87"/>
      <c r="Z69" s="18"/>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6" enableFormatConditionsCalculation="0">
    <tabColor indexed="44"/>
  </sheetPr>
  <dimension ref="A1:C31"/>
  <sheetViews>
    <sheetView workbookViewId="0"/>
  </sheetViews>
  <sheetFormatPr defaultRowHeight="12.75"/>
  <cols>
    <col min="1" max="2" width="36.7109375" customWidth="1"/>
  </cols>
  <sheetData>
    <row r="1" spans="1:3">
      <c r="A1" s="2" t="s">
        <v>160</v>
      </c>
    </row>
    <row r="3" spans="1:3">
      <c r="A3" t="s">
        <v>161</v>
      </c>
      <c r="B3" t="s">
        <v>162</v>
      </c>
      <c r="C3">
        <v>0</v>
      </c>
    </row>
    <row r="4" spans="1:3">
      <c r="A4" t="s">
        <v>163</v>
      </c>
    </row>
    <row r="5" spans="1:3">
      <c r="A5" t="s">
        <v>164</v>
      </c>
    </row>
    <row r="7" spans="1:3">
      <c r="A7" s="2" t="s">
        <v>165</v>
      </c>
      <c r="B7" t="s">
        <v>166</v>
      </c>
    </row>
    <row r="8" spans="1:3">
      <c r="B8">
        <v>2</v>
      </c>
    </row>
    <row r="10" spans="1:3">
      <c r="A10" t="s">
        <v>167</v>
      </c>
    </row>
    <row r="11" spans="1:3">
      <c r="A11" t="e">
        <f>CB_DATA_!#REF!</f>
        <v>#REF!</v>
      </c>
      <c r="B11" t="e">
        <f>#REF!</f>
        <v>#REF!</v>
      </c>
    </row>
    <row r="13" spans="1:3">
      <c r="A13" t="s">
        <v>168</v>
      </c>
    </row>
    <row r="14" spans="1:3">
      <c r="A14" t="s">
        <v>172</v>
      </c>
      <c r="B14" t="s">
        <v>176</v>
      </c>
    </row>
    <row r="16" spans="1:3">
      <c r="A16" t="s">
        <v>169</v>
      </c>
    </row>
    <row r="17" spans="1:2">
      <c r="B17">
        <v>1</v>
      </c>
    </row>
    <row r="19" spans="1:2">
      <c r="A19" t="s">
        <v>170</v>
      </c>
    </row>
    <row r="20" spans="1:2">
      <c r="A20">
        <v>28</v>
      </c>
      <c r="B20">
        <v>31</v>
      </c>
    </row>
    <row r="25" spans="1:2">
      <c r="A25" s="2" t="s">
        <v>171</v>
      </c>
    </row>
    <row r="26" spans="1:2">
      <c r="A26" s="116" t="s">
        <v>173</v>
      </c>
      <c r="B26" s="116" t="s">
        <v>173</v>
      </c>
    </row>
    <row r="27" spans="1:2">
      <c r="A27" t="s">
        <v>174</v>
      </c>
      <c r="B27" t="s">
        <v>177</v>
      </c>
    </row>
    <row r="28" spans="1:2">
      <c r="A28" s="116" t="s">
        <v>175</v>
      </c>
      <c r="B28" s="116" t="s">
        <v>175</v>
      </c>
    </row>
    <row r="29" spans="1:2">
      <c r="B29" s="116" t="s">
        <v>178</v>
      </c>
    </row>
    <row r="30" spans="1:2">
      <c r="B30" t="s">
        <v>179</v>
      </c>
    </row>
    <row r="31" spans="1:2">
      <c r="B31" s="116" t="s">
        <v>175</v>
      </c>
    </row>
  </sheetData>
  <phoneticPr fontId="3"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34">
    <tabColor indexed="42"/>
  </sheetPr>
  <dimension ref="A1:G16"/>
  <sheetViews>
    <sheetView zoomScale="80" zoomScaleNormal="80" workbookViewId="0">
      <selection activeCell="A21" sqref="A21"/>
    </sheetView>
  </sheetViews>
  <sheetFormatPr defaultRowHeight="12.75"/>
  <cols>
    <col min="1" max="1" width="19.42578125" customWidth="1"/>
    <col min="2" max="6" width="12" customWidth="1"/>
  </cols>
  <sheetData>
    <row r="1" spans="1:7" ht="38.25">
      <c r="A1" s="92"/>
      <c r="B1" s="93" t="s">
        <v>32</v>
      </c>
      <c r="C1" s="93" t="s">
        <v>93</v>
      </c>
      <c r="D1" s="93" t="s">
        <v>29</v>
      </c>
      <c r="E1" s="93" t="s">
        <v>76</v>
      </c>
      <c r="F1" s="93" t="s">
        <v>94</v>
      </c>
      <c r="G1" s="94"/>
    </row>
    <row r="2" spans="1:7">
      <c r="A2" s="71" t="s">
        <v>89</v>
      </c>
      <c r="B2" s="77">
        <v>0</v>
      </c>
      <c r="C2" s="77">
        <v>0</v>
      </c>
      <c r="D2" s="77">
        <v>1</v>
      </c>
      <c r="E2" s="77">
        <v>0</v>
      </c>
      <c r="F2" s="77">
        <v>0</v>
      </c>
      <c r="G2" s="78"/>
    </row>
    <row r="3" spans="1:7">
      <c r="A3" s="71"/>
      <c r="B3" s="77"/>
      <c r="C3" s="77"/>
      <c r="D3" s="77"/>
      <c r="E3" s="77"/>
      <c r="F3" s="77"/>
      <c r="G3" s="78"/>
    </row>
    <row r="4" spans="1:7">
      <c r="A4" s="71" t="s">
        <v>54</v>
      </c>
      <c r="B4" s="95">
        <v>450</v>
      </c>
      <c r="C4" s="95">
        <v>600</v>
      </c>
      <c r="D4" s="95">
        <v>386.66666666666669</v>
      </c>
      <c r="E4" s="95">
        <v>450</v>
      </c>
      <c r="F4" s="95">
        <v>600</v>
      </c>
      <c r="G4" s="78" t="s">
        <v>11</v>
      </c>
    </row>
    <row r="5" spans="1:7">
      <c r="A5" s="71" t="s">
        <v>20</v>
      </c>
      <c r="B5" s="79">
        <v>7.8666666666666663</v>
      </c>
      <c r="C5" s="79">
        <v>5.9</v>
      </c>
      <c r="D5" s="79">
        <v>9.1551724137931032</v>
      </c>
      <c r="E5" s="79">
        <v>7.8666666666666663</v>
      </c>
      <c r="F5" s="79">
        <v>5.9</v>
      </c>
      <c r="G5" s="78" t="s">
        <v>10</v>
      </c>
    </row>
    <row r="6" spans="1:7">
      <c r="A6" s="71"/>
      <c r="B6" s="77"/>
      <c r="C6" s="77"/>
      <c r="D6" s="77"/>
      <c r="E6" s="77"/>
      <c r="F6" s="77"/>
      <c r="G6" s="78"/>
    </row>
    <row r="7" spans="1:7">
      <c r="A7" s="71" t="s">
        <v>16</v>
      </c>
      <c r="B7" s="80">
        <v>0.13333333333333333</v>
      </c>
      <c r="C7" s="80">
        <v>0.1</v>
      </c>
      <c r="D7" s="80">
        <v>0.15517241379310345</v>
      </c>
      <c r="E7" s="80">
        <v>0.13333333333333333</v>
      </c>
      <c r="F7" s="80">
        <v>0.1</v>
      </c>
      <c r="G7" s="78" t="s">
        <v>10</v>
      </c>
    </row>
    <row r="8" spans="1:7">
      <c r="A8" s="71" t="s">
        <v>16</v>
      </c>
      <c r="B8" s="79">
        <v>8</v>
      </c>
      <c r="C8" s="79">
        <v>6</v>
      </c>
      <c r="D8" s="79">
        <v>9.3103448275862064</v>
      </c>
      <c r="E8" s="79">
        <v>8</v>
      </c>
      <c r="F8" s="79">
        <v>6</v>
      </c>
      <c r="G8" s="78" t="s">
        <v>17</v>
      </c>
    </row>
    <row r="9" spans="1:7">
      <c r="A9" s="71"/>
      <c r="B9" s="77"/>
      <c r="C9" s="77"/>
      <c r="D9" s="77"/>
      <c r="E9" s="77"/>
      <c r="F9" s="77"/>
      <c r="G9" s="78"/>
    </row>
    <row r="10" spans="1:7">
      <c r="A10" s="71" t="s">
        <v>55</v>
      </c>
      <c r="B10" s="95">
        <v>90</v>
      </c>
      <c r="C10" s="95">
        <v>120</v>
      </c>
      <c r="D10" s="95">
        <v>154.66666666666666</v>
      </c>
      <c r="E10" s="95">
        <v>180</v>
      </c>
      <c r="F10" s="95">
        <v>240</v>
      </c>
      <c r="G10" s="78" t="s">
        <v>9</v>
      </c>
    </row>
    <row r="11" spans="1:7">
      <c r="A11" s="71"/>
      <c r="B11" s="77"/>
      <c r="C11" s="77"/>
      <c r="D11" s="77"/>
      <c r="E11" s="77"/>
      <c r="F11" s="77"/>
      <c r="G11" s="78"/>
    </row>
    <row r="12" spans="1:7">
      <c r="A12" s="71" t="s">
        <v>23</v>
      </c>
      <c r="B12" s="95">
        <v>225</v>
      </c>
      <c r="C12" s="95">
        <v>195</v>
      </c>
      <c r="D12" s="95">
        <v>40.333333333333343</v>
      </c>
      <c r="E12" s="95">
        <v>15</v>
      </c>
      <c r="F12" s="95">
        <v>-45</v>
      </c>
      <c r="G12" s="78" t="s">
        <v>9</v>
      </c>
    </row>
    <row r="13" spans="1:7">
      <c r="A13" s="71" t="s">
        <v>24</v>
      </c>
      <c r="B13" s="79">
        <v>15</v>
      </c>
      <c r="C13" s="79">
        <v>9.75</v>
      </c>
      <c r="D13" s="79">
        <v>1.5646551724137936</v>
      </c>
      <c r="E13" s="79">
        <v>0.5</v>
      </c>
      <c r="F13" s="79">
        <v>-1.125</v>
      </c>
      <c r="G13" s="78" t="s">
        <v>10</v>
      </c>
    </row>
    <row r="14" spans="1:7">
      <c r="A14" s="71"/>
      <c r="B14" s="77"/>
      <c r="C14" s="77"/>
      <c r="D14" s="77"/>
      <c r="E14" s="77"/>
      <c r="F14" s="77"/>
      <c r="G14" s="78"/>
    </row>
    <row r="15" spans="1:7">
      <c r="A15" s="71" t="s">
        <v>49</v>
      </c>
      <c r="B15" s="95">
        <v>128.88888888888889</v>
      </c>
      <c r="C15" s="95">
        <v>96.666666666666671</v>
      </c>
      <c r="D15" s="95">
        <v>75</v>
      </c>
      <c r="E15" s="95">
        <v>128.88888888888889</v>
      </c>
      <c r="F15" s="95">
        <v>96.666666666666671</v>
      </c>
      <c r="G15" s="78" t="s">
        <v>12</v>
      </c>
    </row>
    <row r="16" spans="1:7" ht="13.5" thickBot="1">
      <c r="A16" s="17"/>
      <c r="B16" s="87"/>
      <c r="C16" s="87"/>
      <c r="D16" s="87"/>
      <c r="E16" s="87"/>
      <c r="F16" s="87"/>
      <c r="G16" s="18"/>
    </row>
  </sheetData>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11" enableFormatConditionsCalculation="0">
    <tabColor indexed="10"/>
  </sheetPr>
  <dimension ref="A1:P81"/>
  <sheetViews>
    <sheetView zoomScale="70" zoomScaleNormal="70" workbookViewId="0">
      <selection activeCell="F67" sqref="F67"/>
    </sheetView>
  </sheetViews>
  <sheetFormatPr defaultRowHeight="12.75"/>
  <cols>
    <col min="1" max="1" width="16.85546875" customWidth="1"/>
    <col min="2" max="2" width="26.28515625" customWidth="1"/>
    <col min="3" max="3" width="12" customWidth="1"/>
    <col min="4" max="4" width="10.140625" bestFit="1" customWidth="1"/>
    <col min="6" max="6" width="12.85546875" customWidth="1"/>
    <col min="7" max="7" width="13.85546875" customWidth="1"/>
    <col min="10" max="10" width="10.42578125" bestFit="1" customWidth="1"/>
    <col min="12" max="12" width="13.85546875" bestFit="1" customWidth="1"/>
    <col min="15" max="15" width="14" bestFit="1" customWidth="1"/>
    <col min="16" max="16" width="12.85546875" bestFit="1" customWidth="1"/>
  </cols>
  <sheetData>
    <row r="1" spans="1:15">
      <c r="A1" s="2" t="s">
        <v>0</v>
      </c>
      <c r="B1" t="s">
        <v>97</v>
      </c>
      <c r="C1" t="s">
        <v>98</v>
      </c>
    </row>
    <row r="3" spans="1:15">
      <c r="A3" s="1"/>
    </row>
    <row r="5" spans="1:15" ht="13.5" thickBot="1">
      <c r="A5" s="2" t="s">
        <v>2</v>
      </c>
      <c r="F5" s="20"/>
      <c r="G5" s="20"/>
      <c r="H5" s="20"/>
      <c r="I5" s="20"/>
      <c r="J5" s="20"/>
    </row>
    <row r="6" spans="1:15">
      <c r="F6" s="31"/>
      <c r="G6" s="31"/>
      <c r="H6" s="31"/>
      <c r="I6" s="31"/>
      <c r="J6" s="34"/>
      <c r="K6" s="34"/>
      <c r="L6" s="10"/>
      <c r="M6" s="11" t="s">
        <v>27</v>
      </c>
      <c r="N6" s="11" t="s">
        <v>28</v>
      </c>
      <c r="O6" s="12"/>
    </row>
    <row r="7" spans="1:15">
      <c r="B7" t="s">
        <v>3</v>
      </c>
      <c r="C7" s="5">
        <v>618</v>
      </c>
      <c r="D7" s="29" t="s">
        <v>9</v>
      </c>
      <c r="F7" s="68" t="s">
        <v>103</v>
      </c>
      <c r="G7" s="69"/>
      <c r="H7" s="69"/>
      <c r="I7" s="20"/>
      <c r="J7" s="20"/>
      <c r="L7" s="13" t="s">
        <v>22</v>
      </c>
      <c r="M7" s="14">
        <f>C59</f>
        <v>223.33333333333334</v>
      </c>
      <c r="N7" s="15">
        <f>C60</f>
        <v>8.6637931034482758</v>
      </c>
      <c r="O7" s="30">
        <f>N7/$N$10</f>
        <v>0.36373507057546145</v>
      </c>
    </row>
    <row r="8" spans="1:15">
      <c r="B8" t="s">
        <v>4</v>
      </c>
      <c r="C8">
        <v>6</v>
      </c>
      <c r="D8" s="29" t="s">
        <v>10</v>
      </c>
      <c r="G8" t="s">
        <v>25</v>
      </c>
      <c r="H8" s="20" t="s">
        <v>108</v>
      </c>
      <c r="I8" s="20"/>
      <c r="J8" s="20"/>
      <c r="L8" s="13" t="s">
        <v>5</v>
      </c>
      <c r="M8" s="14">
        <f>C33</f>
        <v>240</v>
      </c>
      <c r="N8" s="15">
        <f>C52</f>
        <v>9.1551724137931032</v>
      </c>
      <c r="O8" s="30">
        <f>N8/$N$10</f>
        <v>0.38436482084690549</v>
      </c>
    </row>
    <row r="9" spans="1:15" ht="13.5" thickBot="1">
      <c r="D9" s="29"/>
      <c r="F9" s="20" t="s">
        <v>106</v>
      </c>
      <c r="G9" s="20">
        <v>15</v>
      </c>
      <c r="H9" s="20">
        <v>0</v>
      </c>
      <c r="I9" s="20"/>
      <c r="J9" s="20"/>
      <c r="L9" s="13" t="s">
        <v>26</v>
      </c>
      <c r="M9" s="7">
        <f>C57</f>
        <v>154.66666666666666</v>
      </c>
      <c r="N9" s="8">
        <f>C8</f>
        <v>6</v>
      </c>
      <c r="O9" s="30">
        <f>N9/$N$10</f>
        <v>0.25190010857763301</v>
      </c>
    </row>
    <row r="10" spans="1:15" ht="13.5" thickBot="1">
      <c r="B10" t="s">
        <v>5</v>
      </c>
      <c r="D10" s="29"/>
      <c r="F10" s="20" t="s">
        <v>107</v>
      </c>
      <c r="G10" s="20">
        <v>435</v>
      </c>
      <c r="H10" s="65">
        <f>SolvSens!$B$51</f>
        <v>870</v>
      </c>
      <c r="I10" s="20"/>
      <c r="J10" s="20"/>
      <c r="L10" s="17"/>
      <c r="M10" s="7">
        <f>SUM(M7:M9)</f>
        <v>618</v>
      </c>
      <c r="N10" s="7">
        <f>SUM(N7:N9)</f>
        <v>23.818965517241381</v>
      </c>
      <c r="O10" s="18"/>
    </row>
    <row r="11" spans="1:15">
      <c r="B11" t="s">
        <v>14</v>
      </c>
      <c r="C11">
        <v>3540</v>
      </c>
      <c r="D11" s="29" t="s">
        <v>12</v>
      </c>
      <c r="F11" s="62"/>
      <c r="G11" s="20"/>
      <c r="H11" s="20"/>
      <c r="I11" s="20"/>
      <c r="J11" s="20"/>
    </row>
    <row r="12" spans="1:15">
      <c r="B12" t="s">
        <v>46</v>
      </c>
      <c r="C12">
        <v>450</v>
      </c>
      <c r="D12" s="29" t="s">
        <v>11</v>
      </c>
      <c r="F12" s="45" t="s">
        <v>104</v>
      </c>
      <c r="G12" s="46"/>
      <c r="H12" s="46"/>
      <c r="I12" s="20"/>
      <c r="J12" s="20"/>
    </row>
    <row r="13" spans="1:15">
      <c r="B13" t="s">
        <v>7</v>
      </c>
      <c r="C13">
        <v>60</v>
      </c>
      <c r="D13" s="29" t="s">
        <v>12</v>
      </c>
      <c r="F13" t="s">
        <v>105</v>
      </c>
      <c r="G13">
        <f>SLOPE(G10:H10,G9:H9)</f>
        <v>-29</v>
      </c>
      <c r="I13" s="20"/>
      <c r="J13" s="20"/>
    </row>
    <row r="14" spans="1:15">
      <c r="B14" t="s">
        <v>8</v>
      </c>
      <c r="C14" s="9">
        <v>4</v>
      </c>
      <c r="D14" s="29" t="s">
        <v>13</v>
      </c>
      <c r="F14" t="s">
        <v>109</v>
      </c>
      <c r="G14">
        <f>INTERCEPT(G10:H10,G9:H9)</f>
        <v>870</v>
      </c>
      <c r="I14" s="20"/>
      <c r="J14" s="20"/>
      <c r="M14">
        <f>M7/$M$10</f>
        <v>0.36138079827400216</v>
      </c>
      <c r="N14">
        <f>N7/$N$10</f>
        <v>0.36373507057546145</v>
      </c>
    </row>
    <row r="15" spans="1:15">
      <c r="D15" s="29"/>
      <c r="F15" s="20"/>
      <c r="G15" s="20"/>
      <c r="H15" s="20"/>
      <c r="I15" s="20"/>
      <c r="J15" s="20"/>
      <c r="M15">
        <f>M8/$M$10</f>
        <v>0.38834951456310679</v>
      </c>
      <c r="N15">
        <f>N8/$N$10</f>
        <v>0.38436482084690549</v>
      </c>
    </row>
    <row r="16" spans="1:15">
      <c r="B16" t="s">
        <v>47</v>
      </c>
      <c r="C16">
        <v>4640</v>
      </c>
      <c r="D16" s="29" t="s">
        <v>12</v>
      </c>
      <c r="F16" s="20"/>
      <c r="G16" s="20"/>
      <c r="H16" s="20"/>
      <c r="I16" s="20"/>
      <c r="J16" s="20"/>
      <c r="M16">
        <f>M9/$M$10</f>
        <v>0.25026968716289105</v>
      </c>
      <c r="N16">
        <f>N9/$N$10</f>
        <v>0.25190010857763301</v>
      </c>
    </row>
    <row r="17" spans="1:10">
      <c r="B17" t="s">
        <v>50</v>
      </c>
      <c r="C17" s="33">
        <v>1.25</v>
      </c>
      <c r="D17" s="29"/>
      <c r="F17" s="43"/>
      <c r="G17" s="43"/>
      <c r="H17" s="43"/>
      <c r="I17" s="43"/>
      <c r="J17" s="43"/>
    </row>
    <row r="18" spans="1:10">
      <c r="B18" t="s">
        <v>86</v>
      </c>
      <c r="C18">
        <v>2</v>
      </c>
      <c r="D18" s="29" t="s">
        <v>9</v>
      </c>
      <c r="F18" s="20"/>
      <c r="G18" s="20"/>
      <c r="H18" s="20"/>
      <c r="I18" s="20"/>
      <c r="J18" s="20"/>
    </row>
    <row r="19" spans="1:10">
      <c r="B19" t="s">
        <v>51</v>
      </c>
      <c r="C19">
        <v>75</v>
      </c>
      <c r="D19" s="29" t="s">
        <v>12</v>
      </c>
      <c r="F19" s="20"/>
      <c r="G19" s="20"/>
      <c r="H19" s="20"/>
      <c r="I19" s="20"/>
      <c r="J19" s="20"/>
    </row>
    <row r="20" spans="1:10">
      <c r="D20" s="29"/>
      <c r="F20" s="20"/>
      <c r="G20" s="20"/>
      <c r="H20" s="20"/>
      <c r="I20" s="20"/>
      <c r="J20" s="20"/>
    </row>
    <row r="21" spans="1:10">
      <c r="B21" t="s">
        <v>60</v>
      </c>
      <c r="C21">
        <v>435</v>
      </c>
      <c r="D21" s="29"/>
      <c r="F21" s="20"/>
      <c r="G21" s="20"/>
      <c r="H21" s="20"/>
      <c r="I21" s="20"/>
      <c r="J21" s="20"/>
    </row>
    <row r="22" spans="1:10">
      <c r="B22" t="s">
        <v>61</v>
      </c>
      <c r="C22">
        <v>18</v>
      </c>
      <c r="D22" s="29"/>
      <c r="F22" s="20"/>
      <c r="G22" s="20"/>
      <c r="H22" s="20"/>
      <c r="I22" s="20"/>
      <c r="J22" s="20"/>
    </row>
    <row r="23" spans="1:10">
      <c r="B23" t="s">
        <v>96</v>
      </c>
      <c r="C23">
        <v>2</v>
      </c>
      <c r="D23" s="29"/>
      <c r="F23" s="20"/>
      <c r="G23" s="20"/>
      <c r="H23" s="20"/>
      <c r="I23" s="20"/>
      <c r="J23" s="20"/>
    </row>
    <row r="24" spans="1:10">
      <c r="B24" t="s">
        <v>62</v>
      </c>
      <c r="C24" s="33">
        <v>0.1</v>
      </c>
      <c r="D24" s="29"/>
      <c r="F24" s="20"/>
      <c r="G24" s="20"/>
      <c r="H24" s="20"/>
      <c r="I24" s="20"/>
      <c r="J24" s="20"/>
    </row>
    <row r="25" spans="1:10">
      <c r="B25" t="s">
        <v>100</v>
      </c>
      <c r="C25" s="44">
        <v>10</v>
      </c>
      <c r="D25" s="29" t="s">
        <v>101</v>
      </c>
      <c r="F25" s="20"/>
      <c r="G25" s="20"/>
      <c r="H25" s="20"/>
      <c r="I25" s="20"/>
      <c r="J25" s="20"/>
    </row>
    <row r="26" spans="1:10">
      <c r="B26" t="s">
        <v>34</v>
      </c>
      <c r="C26" s="32">
        <v>40</v>
      </c>
      <c r="D26" s="29"/>
      <c r="F26" s="20"/>
      <c r="G26" s="20"/>
      <c r="H26" s="20"/>
      <c r="I26" s="20"/>
      <c r="J26" s="20"/>
    </row>
    <row r="27" spans="1:10">
      <c r="C27" s="33"/>
      <c r="D27" s="29"/>
      <c r="F27" s="20"/>
      <c r="G27" s="20"/>
      <c r="H27" s="20"/>
      <c r="I27" s="20"/>
      <c r="J27" s="20"/>
    </row>
    <row r="28" spans="1:10">
      <c r="B28" t="s">
        <v>99</v>
      </c>
      <c r="C28" s="44">
        <v>14</v>
      </c>
      <c r="D28" s="29"/>
      <c r="F28" s="20"/>
      <c r="G28" s="20"/>
      <c r="H28" s="20"/>
      <c r="I28" s="20"/>
      <c r="J28" s="20"/>
    </row>
    <row r="29" spans="1:10">
      <c r="D29" s="29"/>
      <c r="F29" s="20"/>
      <c r="G29" s="20"/>
      <c r="H29" s="20"/>
      <c r="I29" s="20"/>
      <c r="J29" s="20"/>
    </row>
    <row r="30" spans="1:10">
      <c r="A30" s="2" t="s">
        <v>15</v>
      </c>
      <c r="D30" s="29"/>
      <c r="F30" s="20"/>
      <c r="G30" s="20"/>
      <c r="H30" s="20"/>
      <c r="I30" s="20"/>
      <c r="J30" s="20"/>
    </row>
    <row r="31" spans="1:10">
      <c r="A31" s="2"/>
      <c r="B31" s="45" t="s">
        <v>52</v>
      </c>
      <c r="C31" s="46"/>
      <c r="D31" s="46"/>
      <c r="F31" s="20"/>
      <c r="G31" s="20"/>
      <c r="H31" s="20"/>
      <c r="I31" s="20"/>
      <c r="J31" s="20"/>
    </row>
    <row r="32" spans="1:10">
      <c r="B32" t="s">
        <v>19</v>
      </c>
      <c r="C32" s="5">
        <f>FLOOR(C11/C13,1)+1</f>
        <v>60</v>
      </c>
      <c r="D32" s="29"/>
      <c r="F32" s="14"/>
      <c r="G32" s="14"/>
      <c r="H32" s="14"/>
      <c r="I32" s="14"/>
      <c r="J32" s="14"/>
    </row>
    <row r="33" spans="2:16">
      <c r="B33" t="s">
        <v>18</v>
      </c>
      <c r="C33">
        <f>C32*C14</f>
        <v>240</v>
      </c>
      <c r="D33" s="29" t="s">
        <v>9</v>
      </c>
      <c r="F33" s="20"/>
      <c r="G33" s="20"/>
      <c r="H33" s="20"/>
      <c r="I33" s="20"/>
      <c r="J33" s="20"/>
    </row>
    <row r="34" spans="2:16">
      <c r="B34" t="s">
        <v>20</v>
      </c>
      <c r="C34" s="4">
        <f>C11/C12</f>
        <v>7.8666666666666663</v>
      </c>
      <c r="D34" s="29" t="s">
        <v>10</v>
      </c>
      <c r="F34" s="40"/>
      <c r="G34" s="40"/>
      <c r="H34" s="40"/>
      <c r="I34" s="40"/>
      <c r="J34" s="40"/>
    </row>
    <row r="35" spans="2:16">
      <c r="D35" s="29"/>
      <c r="F35" s="20"/>
      <c r="G35" s="20"/>
      <c r="H35" s="20"/>
      <c r="I35" s="20"/>
      <c r="J35" s="20"/>
    </row>
    <row r="36" spans="2:16">
      <c r="B36" t="s">
        <v>16</v>
      </c>
      <c r="C36" s="4">
        <f>C13/C12</f>
        <v>0.13333333333333333</v>
      </c>
      <c r="D36" s="29" t="s">
        <v>10</v>
      </c>
      <c r="F36" s="40"/>
      <c r="G36" s="40"/>
      <c r="H36" s="40"/>
      <c r="I36" s="40"/>
      <c r="J36" s="40"/>
    </row>
    <row r="37" spans="2:16">
      <c r="B37" t="s">
        <v>16</v>
      </c>
      <c r="C37">
        <f>60*(C13/C12)</f>
        <v>8</v>
      </c>
      <c r="D37" s="29" t="s">
        <v>17</v>
      </c>
      <c r="F37" s="20"/>
      <c r="G37" s="20"/>
      <c r="H37" s="20"/>
      <c r="I37" s="20"/>
      <c r="J37" s="20"/>
    </row>
    <row r="38" spans="2:16">
      <c r="D38" s="29"/>
      <c r="F38" s="20"/>
      <c r="G38" s="20"/>
      <c r="H38" s="20"/>
      <c r="I38" s="20"/>
      <c r="J38" s="20"/>
    </row>
    <row r="39" spans="2:16">
      <c r="B39" t="s">
        <v>21</v>
      </c>
      <c r="C39" s="5">
        <f>$C$8*$C$14/C36</f>
        <v>180</v>
      </c>
      <c r="D39" s="29" t="s">
        <v>9</v>
      </c>
      <c r="F39" s="14"/>
      <c r="G39" s="14"/>
      <c r="H39" s="14"/>
      <c r="I39" s="14"/>
      <c r="J39" s="14"/>
    </row>
    <row r="40" spans="2:16">
      <c r="C40" s="3"/>
      <c r="D40" s="29"/>
      <c r="F40" s="15"/>
      <c r="G40" s="15"/>
      <c r="H40" s="15"/>
      <c r="I40" s="15"/>
      <c r="J40" s="15"/>
    </row>
    <row r="41" spans="2:16">
      <c r="B41" t="s">
        <v>23</v>
      </c>
      <c r="C41" s="3">
        <f>$C$7-$C$33-C39</f>
        <v>198</v>
      </c>
      <c r="D41" s="29" t="s">
        <v>9</v>
      </c>
      <c r="F41" s="15"/>
      <c r="G41" s="15"/>
      <c r="H41" s="15"/>
      <c r="I41" s="15"/>
      <c r="J41" s="15"/>
    </row>
    <row r="42" spans="2:16">
      <c r="B42" t="s">
        <v>24</v>
      </c>
      <c r="C42" s="3">
        <f>C41*C36/$C$14</f>
        <v>6.6</v>
      </c>
      <c r="D42" s="29" t="s">
        <v>10</v>
      </c>
      <c r="F42" s="15"/>
      <c r="G42" s="15"/>
      <c r="H42" s="15"/>
      <c r="I42" s="15"/>
      <c r="J42" s="15"/>
    </row>
    <row r="43" spans="2:16">
      <c r="F43" s="20"/>
      <c r="G43" s="20"/>
      <c r="H43" s="20"/>
      <c r="I43" s="20"/>
      <c r="J43" s="20"/>
    </row>
    <row r="44" spans="2:16">
      <c r="D44" s="29"/>
      <c r="F44" s="20"/>
      <c r="G44" s="20"/>
      <c r="H44" s="20"/>
      <c r="I44" s="20"/>
      <c r="J44" s="20"/>
    </row>
    <row r="45" spans="2:16">
      <c r="B45" t="s">
        <v>48</v>
      </c>
      <c r="C45" s="3">
        <f>C16*C17/C8</f>
        <v>966.66666666666663</v>
      </c>
      <c r="D45" s="29" t="s">
        <v>11</v>
      </c>
      <c r="F45" s="15"/>
      <c r="G45" s="15"/>
      <c r="H45" s="15"/>
      <c r="I45" s="15"/>
      <c r="J45" s="15"/>
    </row>
    <row r="46" spans="2:16">
      <c r="B46" t="s">
        <v>49</v>
      </c>
      <c r="C46" s="3">
        <f>(C37*C45/60)/CEILING(C14/C18,1)</f>
        <v>64.444444444444443</v>
      </c>
      <c r="D46" s="29" t="s">
        <v>12</v>
      </c>
      <c r="F46" s="15"/>
      <c r="G46" s="15"/>
      <c r="H46" s="15"/>
      <c r="I46" s="15"/>
      <c r="J46" s="15"/>
      <c r="O46" s="2"/>
      <c r="P46" s="2"/>
    </row>
    <row r="47" spans="2:16">
      <c r="D47" s="29"/>
      <c r="M47" s="2" t="s">
        <v>113</v>
      </c>
      <c r="N47" s="2" t="s">
        <v>114</v>
      </c>
      <c r="O47" s="2" t="s">
        <v>115</v>
      </c>
      <c r="P47" s="2" t="s">
        <v>84</v>
      </c>
    </row>
    <row r="48" spans="2:16">
      <c r="B48" s="45" t="s">
        <v>53</v>
      </c>
      <c r="C48" s="46"/>
      <c r="D48" s="46"/>
      <c r="L48" t="s">
        <v>72</v>
      </c>
      <c r="M48" s="5">
        <v>435</v>
      </c>
      <c r="N48" s="3">
        <v>15</v>
      </c>
      <c r="O48" s="63">
        <v>0</v>
      </c>
      <c r="P48" s="63">
        <v>0</v>
      </c>
    </row>
    <row r="49" spans="2:16">
      <c r="B49" t="s">
        <v>89</v>
      </c>
      <c r="C49">
        <f>IF(C46&lt;C19,1,0)</f>
        <v>1</v>
      </c>
      <c r="D49" s="29"/>
      <c r="L49" t="s">
        <v>33</v>
      </c>
      <c r="M49" s="5">
        <v>497.14285714285705</v>
      </c>
      <c r="N49" s="3">
        <v>12.857142857142854</v>
      </c>
      <c r="O49" s="63">
        <v>548586.95119731419</v>
      </c>
      <c r="P49" s="63">
        <f>O49-M59</f>
        <v>548586.95119731419</v>
      </c>
    </row>
    <row r="50" spans="2:16">
      <c r="D50" s="29"/>
      <c r="L50" t="s">
        <v>29</v>
      </c>
      <c r="M50" s="5">
        <v>618.35294117647061</v>
      </c>
      <c r="N50" s="3">
        <v>8.6774847870182565</v>
      </c>
      <c r="O50" s="63">
        <v>1619216.3236952987</v>
      </c>
      <c r="P50" s="63">
        <f>O50-M57</f>
        <v>894216.32369529875</v>
      </c>
    </row>
    <row r="51" spans="2:16">
      <c r="B51" t="s">
        <v>54</v>
      </c>
      <c r="C51" s="5">
        <f>IF(C49,(C13*C45)/(C19*CEILING(C14/C18,1)),C12)</f>
        <v>386.66666666666669</v>
      </c>
      <c r="D51" s="29" t="s">
        <v>11</v>
      </c>
      <c r="F51" s="5"/>
      <c r="G51" s="5"/>
      <c r="H51" s="5"/>
      <c r="I51" s="5"/>
      <c r="J51" s="5"/>
      <c r="L51" t="s">
        <v>83</v>
      </c>
      <c r="M51" s="5">
        <v>648.81355932203394</v>
      </c>
      <c r="N51" s="3">
        <v>7.6271186440677976</v>
      </c>
      <c r="O51" s="63">
        <v>1893509.7992939558</v>
      </c>
      <c r="P51" s="63">
        <f>O51-(M57+M58)</f>
        <v>-631490.20070604421</v>
      </c>
    </row>
    <row r="52" spans="2:16">
      <c r="B52" t="s">
        <v>20</v>
      </c>
      <c r="C52" s="4">
        <f>C11/C51</f>
        <v>9.1551724137931032</v>
      </c>
      <c r="D52" s="29" t="s">
        <v>10</v>
      </c>
      <c r="F52" s="4"/>
      <c r="G52" s="4"/>
      <c r="H52" s="4"/>
      <c r="I52" s="4"/>
      <c r="J52" s="4"/>
      <c r="L52" t="s">
        <v>112</v>
      </c>
      <c r="M52" s="5">
        <v>706.08695652173867</v>
      </c>
      <c r="N52" s="3">
        <v>5.6521739130434669</v>
      </c>
      <c r="O52" s="63">
        <v>2397855.8673301963</v>
      </c>
      <c r="P52" s="63">
        <f>O52-(M57+M58+M59)</f>
        <v>-127144.13266980369</v>
      </c>
    </row>
    <row r="53" spans="2:16">
      <c r="D53" s="29"/>
    </row>
    <row r="54" spans="2:16">
      <c r="B54" t="s">
        <v>16</v>
      </c>
      <c r="C54" s="4">
        <f>C13/C51</f>
        <v>0.15517241379310345</v>
      </c>
      <c r="D54" s="29" t="s">
        <v>10</v>
      </c>
      <c r="F54" s="4"/>
      <c r="G54" s="4"/>
      <c r="H54" s="4"/>
      <c r="I54" s="4"/>
      <c r="J54" s="4"/>
    </row>
    <row r="55" spans="2:16">
      <c r="B55" t="s">
        <v>16</v>
      </c>
      <c r="C55" s="4">
        <f>C54*60</f>
        <v>9.3103448275862064</v>
      </c>
      <c r="D55" s="29" t="s">
        <v>17</v>
      </c>
      <c r="F55" s="4"/>
      <c r="G55" s="4"/>
      <c r="H55" s="4"/>
      <c r="I55" s="4"/>
      <c r="J55" s="4"/>
    </row>
    <row r="56" spans="2:16">
      <c r="D56" s="29"/>
    </row>
    <row r="57" spans="2:16">
      <c r="B57" t="s">
        <v>55</v>
      </c>
      <c r="C57" s="3">
        <f>$C$8*$C$14/C54</f>
        <v>154.66666666666666</v>
      </c>
      <c r="D57" s="29" t="s">
        <v>9</v>
      </c>
      <c r="F57" s="3"/>
      <c r="G57" s="3"/>
      <c r="H57" s="3"/>
      <c r="I57" s="3"/>
      <c r="J57" s="3"/>
      <c r="L57" t="s">
        <v>79</v>
      </c>
      <c r="M57">
        <v>725000</v>
      </c>
    </row>
    <row r="58" spans="2:16">
      <c r="D58" s="29"/>
      <c r="L58" t="s">
        <v>80</v>
      </c>
      <c r="M58">
        <v>1800000</v>
      </c>
    </row>
    <row r="59" spans="2:16">
      <c r="B59" t="s">
        <v>23</v>
      </c>
      <c r="C59" s="3">
        <f>$C$7-$C$33-C57</f>
        <v>223.33333333333334</v>
      </c>
      <c r="D59" s="29" t="s">
        <v>9</v>
      </c>
      <c r="F59" s="3"/>
      <c r="G59" s="3"/>
      <c r="H59" s="3"/>
      <c r="I59" s="3"/>
      <c r="J59" s="3"/>
      <c r="L59" t="s">
        <v>81</v>
      </c>
      <c r="M59">
        <v>0</v>
      </c>
    </row>
    <row r="60" spans="2:16">
      <c r="B60" t="s">
        <v>24</v>
      </c>
      <c r="C60" s="38">
        <f>C59*C54/$C$14</f>
        <v>8.6637931034482758</v>
      </c>
      <c r="D60" s="29" t="s">
        <v>10</v>
      </c>
      <c r="F60" s="3"/>
      <c r="G60" s="3"/>
      <c r="H60" s="3"/>
      <c r="I60" s="3"/>
      <c r="J60" s="3"/>
    </row>
    <row r="61" spans="2:16">
      <c r="D61" s="29"/>
    </row>
    <row r="62" spans="2:16">
      <c r="B62" t="s">
        <v>49</v>
      </c>
      <c r="C62" s="3">
        <f>(C54*C45)/CEILING(C14/C18,1)</f>
        <v>75</v>
      </c>
      <c r="D62" s="29" t="s">
        <v>12</v>
      </c>
      <c r="F62" s="3"/>
      <c r="G62" s="3"/>
      <c r="H62" s="3"/>
      <c r="I62" s="3"/>
      <c r="J62" s="3"/>
    </row>
    <row r="64" spans="2:16">
      <c r="B64" s="45" t="s">
        <v>64</v>
      </c>
      <c r="C64" s="46"/>
      <c r="D64" s="46"/>
    </row>
    <row r="65" spans="2:10">
      <c r="B65" t="s">
        <v>65</v>
      </c>
      <c r="C65">
        <f>C7-C21</f>
        <v>183</v>
      </c>
      <c r="D65" s="61" t="s">
        <v>66</v>
      </c>
    </row>
    <row r="66" spans="2:10">
      <c r="B66" t="s">
        <v>67</v>
      </c>
      <c r="C66" s="32">
        <f>C65*C26</f>
        <v>7320</v>
      </c>
      <c r="D66" s="61" t="s">
        <v>68</v>
      </c>
    </row>
    <row r="67" spans="2:10">
      <c r="B67" t="s">
        <v>69</v>
      </c>
      <c r="C67" s="32">
        <f>C66*C22*C23</f>
        <v>263520</v>
      </c>
      <c r="D67" s="61" t="s">
        <v>70</v>
      </c>
    </row>
    <row r="69" spans="2:10">
      <c r="B69" t="s">
        <v>102</v>
      </c>
      <c r="C69" s="32">
        <f>-PV(C24,C25,C67)</f>
        <v>1619216.3236952987</v>
      </c>
      <c r="J69" s="32"/>
    </row>
    <row r="70" spans="2:10">
      <c r="J70" s="32"/>
    </row>
    <row r="71" spans="2:10">
      <c r="J71" s="32"/>
    </row>
    <row r="72" spans="2:10">
      <c r="B72" s="45" t="s">
        <v>104</v>
      </c>
      <c r="C72" s="46"/>
      <c r="D72" s="46"/>
      <c r="J72" s="32"/>
    </row>
    <row r="73" spans="2:10">
      <c r="B73" t="s">
        <v>105</v>
      </c>
      <c r="C73">
        <f>SLOPE(G10:H10,G9:H9)</f>
        <v>-29</v>
      </c>
      <c r="J73" s="32"/>
    </row>
    <row r="74" spans="2:10">
      <c r="B74" t="s">
        <v>109</v>
      </c>
      <c r="C74">
        <f>INTERCEPT(G10:H10,G9:H9)</f>
        <v>870</v>
      </c>
      <c r="J74" s="32"/>
    </row>
    <row r="75" spans="2:10">
      <c r="J75" s="32"/>
    </row>
    <row r="76" spans="2:10">
      <c r="B76" t="s">
        <v>110</v>
      </c>
      <c r="C76" s="5">
        <f>C73*C60+C74</f>
        <v>618.75</v>
      </c>
      <c r="J76" s="32"/>
    </row>
    <row r="77" spans="2:10">
      <c r="J77" s="32"/>
    </row>
    <row r="78" spans="2:10">
      <c r="B78" t="s">
        <v>111</v>
      </c>
      <c r="C78">
        <f>C7-C76</f>
        <v>-0.75</v>
      </c>
      <c r="J78" s="32"/>
    </row>
    <row r="81" spans="10:10">
      <c r="J81" s="47"/>
    </row>
  </sheetData>
  <phoneticPr fontId="3" type="noConversion"/>
  <pageMargins left="0.75" right="0.75" top="1" bottom="1"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sheetPr codeName="Sheet35">
    <tabColor indexed="10"/>
  </sheetPr>
  <dimension ref="A1:P81"/>
  <sheetViews>
    <sheetView showFormulas="1" zoomScale="70" zoomScaleNormal="70" workbookViewId="0">
      <selection activeCell="S35" sqref="S35"/>
    </sheetView>
  </sheetViews>
  <sheetFormatPr defaultRowHeight="12.75"/>
  <cols>
    <col min="1" max="1" width="9.140625" customWidth="1"/>
    <col min="2" max="2" width="13" customWidth="1"/>
    <col min="3" max="3" width="22.140625" customWidth="1"/>
    <col min="4" max="4" width="6.7109375" customWidth="1"/>
    <col min="6" max="6" width="12.85546875" customWidth="1"/>
    <col min="7" max="7" width="13.85546875" customWidth="1"/>
    <col min="10" max="10" width="10.42578125" bestFit="1" customWidth="1"/>
    <col min="12" max="12" width="13.85546875" bestFit="1" customWidth="1"/>
    <col min="15" max="15" width="14" bestFit="1" customWidth="1"/>
    <col min="16" max="16" width="12.85546875" bestFit="1" customWidth="1"/>
  </cols>
  <sheetData>
    <row r="1" spans="1:15">
      <c r="A1" s="2" t="s">
        <v>0</v>
      </c>
      <c r="B1" t="s">
        <v>97</v>
      </c>
      <c r="C1" t="s">
        <v>98</v>
      </c>
    </row>
    <row r="2" spans="1:15">
      <c r="A2" t="s">
        <v>1</v>
      </c>
    </row>
    <row r="3" spans="1:15">
      <c r="A3" s="1">
        <v>39213</v>
      </c>
    </row>
    <row r="5" spans="1:15" ht="13.5" thickBot="1">
      <c r="A5" s="2" t="s">
        <v>2</v>
      </c>
      <c r="F5" s="20"/>
      <c r="G5" s="20"/>
      <c r="H5" s="20"/>
      <c r="I5" s="20"/>
      <c r="J5" s="20"/>
    </row>
    <row r="6" spans="1:15">
      <c r="F6" s="31"/>
      <c r="G6" s="31"/>
      <c r="H6" s="31"/>
      <c r="I6" s="31"/>
      <c r="J6" s="34"/>
      <c r="K6" s="34"/>
      <c r="L6" s="10"/>
      <c r="M6" s="11" t="s">
        <v>27</v>
      </c>
      <c r="N6" s="11" t="s">
        <v>28</v>
      </c>
      <c r="O6" s="12"/>
    </row>
    <row r="7" spans="1:15">
      <c r="B7" t="s">
        <v>3</v>
      </c>
      <c r="C7" s="5">
        <v>618</v>
      </c>
      <c r="D7" s="29" t="s">
        <v>9</v>
      </c>
      <c r="F7" s="68" t="s">
        <v>103</v>
      </c>
      <c r="G7" s="69"/>
      <c r="H7" s="69"/>
      <c r="I7" s="20"/>
      <c r="J7" s="20"/>
      <c r="L7" s="13" t="s">
        <v>22</v>
      </c>
      <c r="M7" s="14">
        <f>C59</f>
        <v>223.33333333333334</v>
      </c>
      <c r="N7" s="15">
        <f>C60</f>
        <v>8.6637931034482758</v>
      </c>
      <c r="O7" s="30">
        <f>N7/$N$10</f>
        <v>0.36373507057546145</v>
      </c>
    </row>
    <row r="8" spans="1:15">
      <c r="B8" t="s">
        <v>4</v>
      </c>
      <c r="C8">
        <v>6</v>
      </c>
      <c r="D8" s="29" t="s">
        <v>10</v>
      </c>
      <c r="G8" t="s">
        <v>25</v>
      </c>
      <c r="H8" s="20" t="s">
        <v>108</v>
      </c>
      <c r="I8" s="20"/>
      <c r="J8" s="20"/>
      <c r="L8" s="13" t="s">
        <v>5</v>
      </c>
      <c r="M8" s="14">
        <f>C33</f>
        <v>240</v>
      </c>
      <c r="N8" s="15">
        <f>C52</f>
        <v>9.1551724137931032</v>
      </c>
      <c r="O8" s="30">
        <f>N8/$N$10</f>
        <v>0.38436482084690549</v>
      </c>
    </row>
    <row r="9" spans="1:15" ht="13.5" thickBot="1">
      <c r="D9" s="29"/>
      <c r="F9" s="20" t="s">
        <v>106</v>
      </c>
      <c r="G9" s="20">
        <v>15</v>
      </c>
      <c r="H9" s="20">
        <v>0</v>
      </c>
      <c r="I9" s="20"/>
      <c r="J9" s="20"/>
      <c r="L9" s="13" t="s">
        <v>26</v>
      </c>
      <c r="M9" s="7">
        <f>C57</f>
        <v>154.66666666666666</v>
      </c>
      <c r="N9" s="8">
        <f>C8</f>
        <v>6</v>
      </c>
      <c r="O9" s="30">
        <f>N9/$N$10</f>
        <v>0.25190010857763301</v>
      </c>
    </row>
    <row r="10" spans="1:15" ht="13.5" thickBot="1">
      <c r="B10" t="s">
        <v>5</v>
      </c>
      <c r="D10" s="29"/>
      <c r="F10" s="20" t="s">
        <v>107</v>
      </c>
      <c r="G10" s="20">
        <v>435</v>
      </c>
      <c r="H10" s="65">
        <f>SolvSens!$B$51</f>
        <v>870</v>
      </c>
      <c r="I10" s="20"/>
      <c r="J10" s="20"/>
      <c r="L10" s="17"/>
      <c r="M10" s="7">
        <f>SUM(M7:M9)</f>
        <v>618</v>
      </c>
      <c r="N10" s="7">
        <f>SUM(N7:N9)</f>
        <v>23.818965517241381</v>
      </c>
      <c r="O10" s="18"/>
    </row>
    <row r="11" spans="1:15">
      <c r="B11" t="s">
        <v>14</v>
      </c>
      <c r="C11">
        <v>3540</v>
      </c>
      <c r="D11" s="29" t="s">
        <v>12</v>
      </c>
      <c r="F11" s="62"/>
      <c r="G11" s="20"/>
      <c r="H11" s="20"/>
      <c r="I11" s="20"/>
      <c r="J11" s="20"/>
    </row>
    <row r="12" spans="1:15">
      <c r="B12" t="s">
        <v>46</v>
      </c>
      <c r="C12">
        <v>450</v>
      </c>
      <c r="D12" s="29" t="s">
        <v>11</v>
      </c>
      <c r="F12" s="45" t="s">
        <v>104</v>
      </c>
      <c r="G12" s="46"/>
      <c r="H12" s="46"/>
      <c r="I12" s="20"/>
      <c r="J12" s="20"/>
    </row>
    <row r="13" spans="1:15">
      <c r="B13" t="s">
        <v>7</v>
      </c>
      <c r="C13">
        <v>60</v>
      </c>
      <c r="D13" s="29" t="s">
        <v>12</v>
      </c>
      <c r="F13" t="s">
        <v>105</v>
      </c>
      <c r="G13">
        <f>SLOPE(G10:H10,G9:H9)</f>
        <v>-29</v>
      </c>
      <c r="I13" s="20"/>
      <c r="J13" s="20"/>
    </row>
    <row r="14" spans="1:15">
      <c r="B14" t="s">
        <v>8</v>
      </c>
      <c r="C14" s="9">
        <v>4</v>
      </c>
      <c r="D14" s="29" t="s">
        <v>13</v>
      </c>
      <c r="F14" t="s">
        <v>109</v>
      </c>
      <c r="G14">
        <f>INTERCEPT(G10:H10,G9:H9)</f>
        <v>870</v>
      </c>
      <c r="I14" s="20"/>
      <c r="J14" s="20"/>
      <c r="M14">
        <f>M7/$M$10</f>
        <v>0.36138079827400216</v>
      </c>
      <c r="N14">
        <f>N7/$N$10</f>
        <v>0.36373507057546145</v>
      </c>
    </row>
    <row r="15" spans="1:15">
      <c r="D15" s="29"/>
      <c r="F15" s="20"/>
      <c r="G15" s="20"/>
      <c r="H15" s="20"/>
      <c r="I15" s="20"/>
      <c r="J15" s="20"/>
      <c r="M15">
        <f>M8/$M$10</f>
        <v>0.38834951456310679</v>
      </c>
      <c r="N15">
        <f>N8/$N$10</f>
        <v>0.38436482084690549</v>
      </c>
    </row>
    <row r="16" spans="1:15">
      <c r="B16" t="s">
        <v>47</v>
      </c>
      <c r="C16">
        <v>4640</v>
      </c>
      <c r="D16" s="29" t="s">
        <v>12</v>
      </c>
      <c r="F16" s="20"/>
      <c r="G16" s="20"/>
      <c r="H16" s="20"/>
      <c r="I16" s="20"/>
      <c r="J16" s="20"/>
      <c r="M16">
        <f>M9/$M$10</f>
        <v>0.25026968716289105</v>
      </c>
      <c r="N16">
        <f>N9/$N$10</f>
        <v>0.25190010857763301</v>
      </c>
    </row>
    <row r="17" spans="1:10">
      <c r="B17" t="s">
        <v>50</v>
      </c>
      <c r="C17" s="33">
        <v>1.25</v>
      </c>
      <c r="D17" s="29"/>
      <c r="F17" s="43"/>
      <c r="G17" s="43"/>
      <c r="H17" s="43"/>
      <c r="I17" s="43"/>
      <c r="J17" s="43"/>
    </row>
    <row r="18" spans="1:10">
      <c r="B18" t="s">
        <v>86</v>
      </c>
      <c r="C18">
        <v>2</v>
      </c>
      <c r="D18" s="29" t="s">
        <v>9</v>
      </c>
      <c r="F18" s="20"/>
      <c r="G18" s="20"/>
      <c r="H18" s="20"/>
      <c r="I18" s="20"/>
      <c r="J18" s="20"/>
    </row>
    <row r="19" spans="1:10">
      <c r="B19" t="s">
        <v>51</v>
      </c>
      <c r="C19">
        <v>75</v>
      </c>
      <c r="D19" s="29" t="s">
        <v>12</v>
      </c>
      <c r="F19" s="20"/>
      <c r="G19" s="20"/>
      <c r="H19" s="20"/>
      <c r="I19" s="20"/>
      <c r="J19" s="20"/>
    </row>
    <row r="20" spans="1:10">
      <c r="D20" s="29"/>
      <c r="F20" s="20"/>
      <c r="G20" s="20"/>
      <c r="H20" s="20"/>
      <c r="I20" s="20"/>
      <c r="J20" s="20"/>
    </row>
    <row r="21" spans="1:10">
      <c r="B21" t="s">
        <v>60</v>
      </c>
      <c r="C21">
        <v>435</v>
      </c>
      <c r="D21" s="29"/>
      <c r="F21" s="20"/>
      <c r="G21" s="20"/>
      <c r="H21" s="20"/>
      <c r="I21" s="20"/>
      <c r="J21" s="20"/>
    </row>
    <row r="22" spans="1:10">
      <c r="B22" t="s">
        <v>61</v>
      </c>
      <c r="C22">
        <v>18</v>
      </c>
      <c r="D22" s="29"/>
      <c r="F22" s="20"/>
      <c r="G22" s="20"/>
      <c r="H22" s="20"/>
      <c r="I22" s="20"/>
      <c r="J22" s="20"/>
    </row>
    <row r="23" spans="1:10">
      <c r="B23" t="s">
        <v>96</v>
      </c>
      <c r="C23">
        <v>2</v>
      </c>
      <c r="D23" s="29"/>
      <c r="F23" s="20"/>
      <c r="G23" s="20"/>
      <c r="H23" s="20"/>
      <c r="I23" s="20"/>
      <c r="J23" s="20"/>
    </row>
    <row r="24" spans="1:10">
      <c r="B24" t="s">
        <v>62</v>
      </c>
      <c r="C24" s="33">
        <v>0.1</v>
      </c>
      <c r="D24" s="29"/>
      <c r="F24" s="20"/>
      <c r="G24" s="20"/>
      <c r="H24" s="20"/>
      <c r="I24" s="20"/>
      <c r="J24" s="20"/>
    </row>
    <row r="25" spans="1:10">
      <c r="B25" t="s">
        <v>100</v>
      </c>
      <c r="C25" s="44">
        <v>10</v>
      </c>
      <c r="D25" s="29" t="s">
        <v>101</v>
      </c>
      <c r="F25" s="20"/>
      <c r="G25" s="20"/>
      <c r="H25" s="20"/>
      <c r="I25" s="20"/>
      <c r="J25" s="20"/>
    </row>
    <row r="26" spans="1:10">
      <c r="B26" t="s">
        <v>34</v>
      </c>
      <c r="C26" s="32">
        <v>40</v>
      </c>
      <c r="D26" s="29"/>
      <c r="F26" s="20"/>
      <c r="G26" s="20"/>
      <c r="H26" s="20"/>
      <c r="I26" s="20"/>
      <c r="J26" s="20"/>
    </row>
    <row r="27" spans="1:10">
      <c r="C27" s="33"/>
      <c r="D27" s="29"/>
      <c r="F27" s="20"/>
      <c r="G27" s="20"/>
      <c r="H27" s="20"/>
      <c r="I27" s="20"/>
      <c r="J27" s="20"/>
    </row>
    <row r="28" spans="1:10">
      <c r="B28" t="s">
        <v>99</v>
      </c>
      <c r="C28" s="44">
        <v>14</v>
      </c>
      <c r="D28" s="29"/>
      <c r="F28" s="20"/>
      <c r="G28" s="20"/>
      <c r="H28" s="20"/>
      <c r="I28" s="20"/>
      <c r="J28" s="20"/>
    </row>
    <row r="29" spans="1:10">
      <c r="D29" s="29"/>
      <c r="F29" s="20"/>
      <c r="G29" s="20"/>
      <c r="H29" s="20"/>
      <c r="I29" s="20"/>
      <c r="J29" s="20"/>
    </row>
    <row r="30" spans="1:10">
      <c r="A30" s="2" t="s">
        <v>15</v>
      </c>
      <c r="D30" s="29"/>
      <c r="F30" s="20"/>
      <c r="G30" s="20"/>
      <c r="H30" s="20"/>
      <c r="I30" s="20"/>
      <c r="J30" s="20"/>
    </row>
    <row r="31" spans="1:10">
      <c r="A31" s="2"/>
      <c r="B31" s="45" t="s">
        <v>52</v>
      </c>
      <c r="C31" s="46"/>
      <c r="D31" s="46"/>
      <c r="F31" s="20"/>
      <c r="G31" s="20"/>
      <c r="H31" s="20"/>
      <c r="I31" s="20"/>
      <c r="J31" s="20"/>
    </row>
    <row r="32" spans="1:10">
      <c r="B32" t="s">
        <v>19</v>
      </c>
      <c r="C32" s="5">
        <f>FLOOR(C11/C13,1)+1</f>
        <v>60</v>
      </c>
      <c r="D32" s="29"/>
      <c r="F32" s="14"/>
      <c r="G32" s="14"/>
      <c r="H32" s="14"/>
      <c r="I32" s="14"/>
      <c r="J32" s="14"/>
    </row>
    <row r="33" spans="2:16">
      <c r="B33" t="s">
        <v>18</v>
      </c>
      <c r="C33">
        <f>C32*C14</f>
        <v>240</v>
      </c>
      <c r="D33" s="29" t="s">
        <v>9</v>
      </c>
      <c r="F33" s="20"/>
      <c r="G33" s="20"/>
      <c r="H33" s="20"/>
      <c r="I33" s="20"/>
      <c r="J33" s="20"/>
    </row>
    <row r="34" spans="2:16">
      <c r="B34" t="s">
        <v>20</v>
      </c>
      <c r="C34" s="4">
        <f>C11/C12</f>
        <v>7.8666666666666663</v>
      </c>
      <c r="D34" s="29" t="s">
        <v>10</v>
      </c>
      <c r="F34" s="40"/>
      <c r="G34" s="40"/>
      <c r="H34" s="40"/>
      <c r="I34" s="40"/>
      <c r="J34" s="40"/>
    </row>
    <row r="35" spans="2:16">
      <c r="D35" s="29"/>
      <c r="F35" s="20"/>
      <c r="G35" s="20"/>
      <c r="H35" s="20"/>
      <c r="I35" s="20"/>
      <c r="J35" s="20"/>
    </row>
    <row r="36" spans="2:16">
      <c r="B36" t="s">
        <v>16</v>
      </c>
      <c r="C36" s="4">
        <f>C13/C12</f>
        <v>0.13333333333333333</v>
      </c>
      <c r="D36" s="29" t="s">
        <v>10</v>
      </c>
      <c r="F36" s="40"/>
      <c r="G36" s="40"/>
      <c r="H36" s="40"/>
      <c r="I36" s="40"/>
      <c r="J36" s="40"/>
    </row>
    <row r="37" spans="2:16">
      <c r="B37" t="s">
        <v>16</v>
      </c>
      <c r="C37">
        <f>60*(C13/C12)</f>
        <v>8</v>
      </c>
      <c r="D37" s="29" t="s">
        <v>17</v>
      </c>
      <c r="F37" s="20"/>
      <c r="G37" s="20"/>
      <c r="H37" s="20"/>
      <c r="I37" s="20"/>
      <c r="J37" s="20"/>
    </row>
    <row r="38" spans="2:16">
      <c r="D38" s="29"/>
      <c r="F38" s="20"/>
      <c r="G38" s="20"/>
      <c r="H38" s="20"/>
      <c r="I38" s="20"/>
      <c r="J38" s="20"/>
    </row>
    <row r="39" spans="2:16">
      <c r="B39" t="s">
        <v>21</v>
      </c>
      <c r="C39" s="5">
        <f>$C$8*$C$14/C36</f>
        <v>180</v>
      </c>
      <c r="D39" s="29" t="s">
        <v>9</v>
      </c>
      <c r="F39" s="14"/>
      <c r="G39" s="14"/>
      <c r="H39" s="14"/>
      <c r="I39" s="14"/>
      <c r="J39" s="14"/>
    </row>
    <row r="40" spans="2:16">
      <c r="C40" s="3"/>
      <c r="D40" s="29"/>
      <c r="F40" s="15"/>
      <c r="G40" s="15"/>
      <c r="H40" s="15"/>
      <c r="I40" s="15"/>
      <c r="J40" s="15"/>
    </row>
    <row r="41" spans="2:16">
      <c r="B41" t="s">
        <v>23</v>
      </c>
      <c r="C41" s="3">
        <f>$C$7-$C$33-C39</f>
        <v>198</v>
      </c>
      <c r="D41" s="29" t="s">
        <v>9</v>
      </c>
      <c r="F41" s="15"/>
      <c r="G41" s="15"/>
      <c r="H41" s="15"/>
      <c r="I41" s="15"/>
      <c r="J41" s="15"/>
    </row>
    <row r="42" spans="2:16">
      <c r="B42" t="s">
        <v>24</v>
      </c>
      <c r="C42" s="3">
        <f>C41*C36/$C$14</f>
        <v>6.6</v>
      </c>
      <c r="D42" s="29" t="s">
        <v>10</v>
      </c>
      <c r="F42" s="15"/>
      <c r="G42" s="15"/>
      <c r="H42" s="15"/>
      <c r="I42" s="15"/>
      <c r="J42" s="15"/>
    </row>
    <row r="43" spans="2:16">
      <c r="F43" s="20"/>
      <c r="G43" s="20"/>
      <c r="H43" s="20"/>
      <c r="I43" s="20"/>
      <c r="J43" s="20"/>
    </row>
    <row r="44" spans="2:16">
      <c r="D44" s="29"/>
      <c r="F44" s="20"/>
      <c r="G44" s="20"/>
      <c r="H44" s="20"/>
      <c r="I44" s="20"/>
      <c r="J44" s="20"/>
    </row>
    <row r="45" spans="2:16">
      <c r="B45" t="s">
        <v>48</v>
      </c>
      <c r="C45" s="3">
        <f>C16*C17/C8</f>
        <v>966.66666666666663</v>
      </c>
      <c r="D45" s="29" t="s">
        <v>11</v>
      </c>
      <c r="F45" s="15"/>
      <c r="G45" s="15"/>
      <c r="H45" s="15"/>
      <c r="I45" s="15"/>
      <c r="J45" s="15"/>
    </row>
    <row r="46" spans="2:16">
      <c r="B46" t="s">
        <v>49</v>
      </c>
      <c r="C46" s="3">
        <f>(C37*C45/60)/CEILING(C14/C18,1)</f>
        <v>64.444444444444443</v>
      </c>
      <c r="D46" s="29" t="s">
        <v>12</v>
      </c>
      <c r="F46" s="15"/>
      <c r="G46" s="15"/>
      <c r="H46" s="15"/>
      <c r="I46" s="15"/>
      <c r="J46" s="15"/>
      <c r="O46" s="2"/>
      <c r="P46" s="2"/>
    </row>
    <row r="47" spans="2:16">
      <c r="D47" s="29"/>
      <c r="M47" s="2" t="s">
        <v>113</v>
      </c>
      <c r="N47" s="2" t="s">
        <v>114</v>
      </c>
      <c r="O47" s="2" t="s">
        <v>115</v>
      </c>
      <c r="P47" s="2" t="s">
        <v>84</v>
      </c>
    </row>
    <row r="48" spans="2:16">
      <c r="B48" s="45" t="s">
        <v>53</v>
      </c>
      <c r="C48" s="46"/>
      <c r="D48" s="46"/>
      <c r="L48" t="s">
        <v>72</v>
      </c>
      <c r="M48" s="5">
        <v>435</v>
      </c>
      <c r="N48" s="3">
        <v>15</v>
      </c>
      <c r="O48" s="63">
        <v>0</v>
      </c>
      <c r="P48" s="63">
        <v>0</v>
      </c>
    </row>
    <row r="49" spans="2:16">
      <c r="B49" t="s">
        <v>89</v>
      </c>
      <c r="C49">
        <f>IF(C46&lt;C19,1,0)</f>
        <v>1</v>
      </c>
      <c r="D49" s="29"/>
      <c r="L49" t="s">
        <v>33</v>
      </c>
      <c r="M49" s="5">
        <v>497.14285714285705</v>
      </c>
      <c r="N49" s="3">
        <v>12.857142857142854</v>
      </c>
      <c r="O49" s="63">
        <v>548586.95119731419</v>
      </c>
      <c r="P49" s="63">
        <f>O49-M59</f>
        <v>548586.95119731419</v>
      </c>
    </row>
    <row r="50" spans="2:16">
      <c r="D50" s="29"/>
      <c r="L50" t="s">
        <v>29</v>
      </c>
      <c r="M50" s="5">
        <v>618.35294117647061</v>
      </c>
      <c r="N50" s="3">
        <v>8.6774847870182565</v>
      </c>
      <c r="O50" s="63">
        <v>1619216.3236952987</v>
      </c>
      <c r="P50" s="63">
        <f>O50-M57</f>
        <v>894216.32369529875</v>
      </c>
    </row>
    <row r="51" spans="2:16">
      <c r="B51" t="s">
        <v>54</v>
      </c>
      <c r="C51" s="5">
        <f>IF(C49,(C13*C45)/(C19*CEILING(C14/C18,1)),C12)</f>
        <v>386.66666666666669</v>
      </c>
      <c r="D51" s="29" t="s">
        <v>11</v>
      </c>
      <c r="F51" s="5"/>
      <c r="G51" s="5"/>
      <c r="H51" s="5"/>
      <c r="I51" s="5"/>
      <c r="J51" s="5"/>
      <c r="L51" t="s">
        <v>83</v>
      </c>
      <c r="M51" s="5">
        <v>648.81355932203394</v>
      </c>
      <c r="N51" s="3">
        <v>7.6271186440677976</v>
      </c>
      <c r="O51" s="63">
        <v>1893509.7992939558</v>
      </c>
      <c r="P51" s="63">
        <f>O51-(M57+M58)</f>
        <v>-631490.20070604421</v>
      </c>
    </row>
    <row r="52" spans="2:16">
      <c r="B52" t="s">
        <v>20</v>
      </c>
      <c r="C52" s="4">
        <f>C11/C51</f>
        <v>9.1551724137931032</v>
      </c>
      <c r="D52" s="29" t="s">
        <v>10</v>
      </c>
      <c r="F52" s="4"/>
      <c r="G52" s="4"/>
      <c r="H52" s="4"/>
      <c r="I52" s="4"/>
      <c r="J52" s="4"/>
      <c r="L52" t="s">
        <v>112</v>
      </c>
      <c r="M52" s="5">
        <v>706.08695652173867</v>
      </c>
      <c r="N52" s="3">
        <v>5.6521739130434669</v>
      </c>
      <c r="O52" s="63">
        <v>2397855.8673301963</v>
      </c>
      <c r="P52" s="63">
        <f>O52-(M57+M58+M59)</f>
        <v>-127144.13266980369</v>
      </c>
    </row>
    <row r="53" spans="2:16">
      <c r="D53" s="29"/>
    </row>
    <row r="54" spans="2:16">
      <c r="B54" t="s">
        <v>16</v>
      </c>
      <c r="C54" s="4">
        <f>C13/C51</f>
        <v>0.15517241379310345</v>
      </c>
      <c r="D54" s="29" t="s">
        <v>10</v>
      </c>
      <c r="F54" s="4"/>
      <c r="G54" s="4"/>
      <c r="H54" s="4"/>
      <c r="I54" s="4"/>
      <c r="J54" s="4"/>
    </row>
    <row r="55" spans="2:16">
      <c r="B55" t="s">
        <v>16</v>
      </c>
      <c r="C55" s="4">
        <f>C54*60</f>
        <v>9.3103448275862064</v>
      </c>
      <c r="D55" s="29" t="s">
        <v>17</v>
      </c>
      <c r="F55" s="4"/>
      <c r="G55" s="4"/>
      <c r="H55" s="4"/>
      <c r="I55" s="4"/>
      <c r="J55" s="4"/>
    </row>
    <row r="56" spans="2:16">
      <c r="D56" s="29"/>
    </row>
    <row r="57" spans="2:16">
      <c r="B57" t="s">
        <v>55</v>
      </c>
      <c r="C57" s="3">
        <f>$C$8*$C$14/C54</f>
        <v>154.66666666666666</v>
      </c>
      <c r="D57" s="29" t="s">
        <v>9</v>
      </c>
      <c r="F57" s="3"/>
      <c r="G57" s="3"/>
      <c r="H57" s="3"/>
      <c r="I57" s="3"/>
      <c r="J57" s="3"/>
      <c r="L57" t="s">
        <v>79</v>
      </c>
      <c r="M57">
        <v>725000</v>
      </c>
    </row>
    <row r="58" spans="2:16">
      <c r="D58" s="29"/>
      <c r="L58" t="s">
        <v>80</v>
      </c>
      <c r="M58">
        <v>1800000</v>
      </c>
    </row>
    <row r="59" spans="2:16">
      <c r="B59" t="s">
        <v>23</v>
      </c>
      <c r="C59" s="3">
        <f>$C$7-$C$33-C57</f>
        <v>223.33333333333334</v>
      </c>
      <c r="D59" s="29" t="s">
        <v>9</v>
      </c>
      <c r="F59" s="3"/>
      <c r="G59" s="3"/>
      <c r="H59" s="3"/>
      <c r="I59" s="3"/>
      <c r="J59" s="3"/>
      <c r="L59" t="s">
        <v>81</v>
      </c>
      <c r="M59">
        <v>0</v>
      </c>
    </row>
    <row r="60" spans="2:16">
      <c r="B60" t="s">
        <v>24</v>
      </c>
      <c r="C60" s="38">
        <f>C59*C54/$C$14</f>
        <v>8.6637931034482758</v>
      </c>
      <c r="D60" s="29" t="s">
        <v>10</v>
      </c>
      <c r="F60" s="3"/>
      <c r="G60" s="3"/>
      <c r="H60" s="3"/>
      <c r="I60" s="3"/>
      <c r="J60" s="3"/>
    </row>
    <row r="61" spans="2:16">
      <c r="D61" s="29"/>
    </row>
    <row r="62" spans="2:16">
      <c r="B62" t="s">
        <v>49</v>
      </c>
      <c r="C62" s="3">
        <f>(C54*C45)/CEILING(C14/C18,1)</f>
        <v>75</v>
      </c>
      <c r="D62" s="29" t="s">
        <v>12</v>
      </c>
      <c r="F62" s="3"/>
      <c r="G62" s="3"/>
      <c r="H62" s="3"/>
      <c r="I62" s="3"/>
      <c r="J62" s="3"/>
    </row>
    <row r="64" spans="2:16">
      <c r="B64" s="45" t="s">
        <v>64</v>
      </c>
      <c r="C64" s="46"/>
      <c r="D64" s="46"/>
    </row>
    <row r="65" spans="2:10">
      <c r="B65" t="s">
        <v>65</v>
      </c>
      <c r="C65">
        <f>C7-C21</f>
        <v>183</v>
      </c>
      <c r="D65" s="61" t="s">
        <v>66</v>
      </c>
    </row>
    <row r="66" spans="2:10">
      <c r="B66" t="s">
        <v>67</v>
      </c>
      <c r="C66" s="32">
        <f>C65*C26</f>
        <v>7320</v>
      </c>
      <c r="D66" s="61" t="s">
        <v>68</v>
      </c>
    </row>
    <row r="67" spans="2:10">
      <c r="B67" t="s">
        <v>69</v>
      </c>
      <c r="C67" s="32">
        <f>C66*C22*C23</f>
        <v>263520</v>
      </c>
      <c r="D67" s="61" t="s">
        <v>70</v>
      </c>
    </row>
    <row r="69" spans="2:10">
      <c r="B69" t="s">
        <v>102</v>
      </c>
      <c r="C69" s="32">
        <f>-PV(C24,C25,C67)</f>
        <v>1619216.3236952987</v>
      </c>
      <c r="J69" s="32"/>
    </row>
    <row r="70" spans="2:10">
      <c r="J70" s="32"/>
    </row>
    <row r="71" spans="2:10">
      <c r="J71" s="32"/>
    </row>
    <row r="72" spans="2:10">
      <c r="B72" s="45" t="s">
        <v>104</v>
      </c>
      <c r="C72" s="46"/>
      <c r="D72" s="46"/>
      <c r="J72" s="32"/>
    </row>
    <row r="73" spans="2:10">
      <c r="B73" t="s">
        <v>105</v>
      </c>
      <c r="C73">
        <f>SLOPE(G10:H10,G9:H9)</f>
        <v>-29</v>
      </c>
      <c r="J73" s="32"/>
    </row>
    <row r="74" spans="2:10">
      <c r="B74" t="s">
        <v>109</v>
      </c>
      <c r="C74">
        <f>INTERCEPT(G10:H10,G9:H9)</f>
        <v>870</v>
      </c>
      <c r="J74" s="32"/>
    </row>
    <row r="75" spans="2:10">
      <c r="J75" s="32"/>
    </row>
    <row r="76" spans="2:10">
      <c r="B76" t="s">
        <v>110</v>
      </c>
      <c r="C76" s="5">
        <f>C73*C60+C74</f>
        <v>618.75</v>
      </c>
      <c r="J76" s="32"/>
    </row>
    <row r="77" spans="2:10">
      <c r="J77" s="32"/>
    </row>
    <row r="78" spans="2:10">
      <c r="B78" t="s">
        <v>111</v>
      </c>
      <c r="C78">
        <f>C7-C76</f>
        <v>-0.75</v>
      </c>
      <c r="J78" s="32"/>
    </row>
    <row r="81" spans="10:10">
      <c r="J81" s="47"/>
    </row>
  </sheetData>
  <pageMargins left="0.75" right="0.75" top="1" bottom="1"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sheetPr codeName="Sheet36">
    <tabColor indexed="10"/>
    <pageSetUpPr fitToPage="1"/>
  </sheetPr>
  <dimension ref="A1:M17"/>
  <sheetViews>
    <sheetView zoomScale="60" zoomScaleNormal="60" workbookViewId="0">
      <selection activeCell="K17" sqref="K17"/>
    </sheetView>
  </sheetViews>
  <sheetFormatPr defaultRowHeight="12.75"/>
  <cols>
    <col min="1" max="1" width="20.85546875" bestFit="1" customWidth="1"/>
    <col min="2" max="2" width="15.140625" bestFit="1" customWidth="1"/>
    <col min="3" max="3" width="19.140625" bestFit="1" customWidth="1"/>
    <col min="4" max="4" width="15.140625" bestFit="1" customWidth="1"/>
    <col min="5" max="5" width="19.140625" bestFit="1" customWidth="1"/>
    <col min="6" max="6" width="15.140625" bestFit="1" customWidth="1"/>
    <col min="7" max="7" width="19.140625" bestFit="1" customWidth="1"/>
    <col min="8" max="8" width="15.140625" bestFit="1" customWidth="1"/>
    <col min="9" max="9" width="19.140625" bestFit="1" customWidth="1"/>
    <col min="10" max="10" width="15.140625" bestFit="1" customWidth="1"/>
    <col min="11" max="11" width="19.14062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t="s">
        <v>153</v>
      </c>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1"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sheetData>
  <mergeCells count="5">
    <mergeCell ref="B1:C1"/>
    <mergeCell ref="D1:E1"/>
    <mergeCell ref="F1:G1"/>
    <mergeCell ref="H1:I1"/>
    <mergeCell ref="J1:K1"/>
  </mergeCells>
  <pageMargins left="0.39" right="0.28999999999999998" top="0.41" bottom="0.56999999999999995" header="0.5" footer="0.5"/>
  <pageSetup scale="78"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37">
    <tabColor indexed="10"/>
    <pageSetUpPr fitToPage="1"/>
  </sheetPr>
  <dimension ref="A1:M105"/>
  <sheetViews>
    <sheetView topLeftCell="C50" zoomScale="90" zoomScaleNormal="90" workbookViewId="0">
      <selection activeCell="I102" sqref="I102"/>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t="s">
        <v>153</v>
      </c>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73" spans="5:13">
      <c r="E73" s="2"/>
      <c r="M73" s="2"/>
    </row>
    <row r="102" spans="1:11">
      <c r="B102" t="s">
        <v>126</v>
      </c>
      <c r="D102" t="s">
        <v>82</v>
      </c>
      <c r="F102" t="s">
        <v>29</v>
      </c>
      <c r="H102" t="s">
        <v>127</v>
      </c>
      <c r="J102" t="s">
        <v>128</v>
      </c>
    </row>
    <row r="103" spans="1:11">
      <c r="B103" t="s">
        <v>28</v>
      </c>
      <c r="C103" t="s">
        <v>84</v>
      </c>
      <c r="D103" t="s">
        <v>28</v>
      </c>
      <c r="E103" t="s">
        <v>84</v>
      </c>
      <c r="F103" t="s">
        <v>28</v>
      </c>
      <c r="G103" t="s">
        <v>84</v>
      </c>
      <c r="H103" t="s">
        <v>28</v>
      </c>
      <c r="I103" t="s">
        <v>84</v>
      </c>
      <c r="J103" t="s">
        <v>28</v>
      </c>
      <c r="K103" t="s">
        <v>84</v>
      </c>
    </row>
    <row r="104" spans="1:11">
      <c r="A104" t="s">
        <v>124</v>
      </c>
      <c r="B104">
        <v>0</v>
      </c>
      <c r="C104" s="67">
        <f>C49</f>
        <v>-1990839.7400000002</v>
      </c>
      <c r="D104">
        <v>0</v>
      </c>
      <c r="E104" s="67">
        <f>E49</f>
        <v>-1725394.44</v>
      </c>
      <c r="F104">
        <v>0</v>
      </c>
      <c r="G104" s="67">
        <f>G49</f>
        <v>-1081876.46</v>
      </c>
      <c r="H104">
        <v>0</v>
      </c>
      <c r="I104" s="67">
        <f>I49</f>
        <v>-2657722.6500000004</v>
      </c>
      <c r="J104">
        <v>0</v>
      </c>
      <c r="K104" s="67">
        <f>K49</f>
        <v>-2126832.06</v>
      </c>
    </row>
    <row r="105" spans="1:11">
      <c r="A105" t="s">
        <v>125</v>
      </c>
      <c r="B105" s="3" t="e">
        <f>#REF!</f>
        <v>#REF!</v>
      </c>
      <c r="C105" s="67" t="e">
        <f>#REF!</f>
        <v>#REF!</v>
      </c>
      <c r="D105" s="3" t="e">
        <f>#REF!</f>
        <v>#REF!</v>
      </c>
      <c r="E105" s="67" t="e">
        <f>#REF!</f>
        <v>#REF!</v>
      </c>
      <c r="F105" s="3" t="e">
        <f>#REF!</f>
        <v>#REF!</v>
      </c>
      <c r="G105" s="67" t="e">
        <f>#REF!</f>
        <v>#REF!</v>
      </c>
      <c r="H105" s="3" t="e">
        <f>#REF!</f>
        <v>#REF!</v>
      </c>
      <c r="I105" s="67" t="e">
        <f>#REF!</f>
        <v>#REF!</v>
      </c>
      <c r="J105" s="3" t="e">
        <f>#REF!</f>
        <v>#REF!</v>
      </c>
      <c r="K105" s="67" t="e">
        <f>#REF!</f>
        <v>#REF!</v>
      </c>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sheetPr codeName="Sheet38">
    <tabColor indexed="10"/>
    <pageSetUpPr fitToPage="1"/>
  </sheetPr>
  <dimension ref="A1:M141"/>
  <sheetViews>
    <sheetView zoomScale="60" zoomScaleNormal="60" workbookViewId="0">
      <selection activeCell="A26" sqref="A26:M46"/>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 t="shared" ref="L32:L46" si="0">$B$52*A32+$B$53</f>
        <v>841</v>
      </c>
      <c r="M32" s="72">
        <v>1</v>
      </c>
    </row>
    <row r="33" spans="1:13">
      <c r="A33" s="98">
        <v>2</v>
      </c>
      <c r="B33" s="99">
        <v>240</v>
      </c>
      <c r="C33" s="50">
        <f t="shared" ref="C33:C46" si="1">C4</f>
        <v>-1725394.44</v>
      </c>
      <c r="D33" s="99">
        <v>280</v>
      </c>
      <c r="E33" s="50">
        <f t="shared" ref="E33:E46" si="2">E4-$B$28</f>
        <v>-1371467.38</v>
      </c>
      <c r="F33" s="95">
        <v>446.22222222222223</v>
      </c>
      <c r="G33" s="50">
        <f t="shared" ref="G33:G46" si="3">G4-$B$26</f>
        <v>-625703.80000000005</v>
      </c>
      <c r="H33" s="99">
        <v>480</v>
      </c>
      <c r="I33" s="50">
        <f t="shared" ref="I33:I46" si="4">I4-($B$26+$B$27)</f>
        <v>-2126832.0499999998</v>
      </c>
      <c r="J33" s="99">
        <v>560</v>
      </c>
      <c r="K33" s="50">
        <f t="shared" ref="K33:K46" si="5">K4-($B$26+$B$27+$B$28)</f>
        <v>-1418977.92</v>
      </c>
      <c r="L33" s="65">
        <f t="shared" si="0"/>
        <v>812</v>
      </c>
      <c r="M33" s="72">
        <v>2</v>
      </c>
    </row>
    <row r="34" spans="1:13">
      <c r="A34" s="98">
        <v>3</v>
      </c>
      <c r="B34" s="99">
        <v>255</v>
      </c>
      <c r="C34" s="50">
        <f t="shared" si="1"/>
        <v>-1592671.79</v>
      </c>
      <c r="D34" s="99">
        <v>300</v>
      </c>
      <c r="E34" s="50">
        <f t="shared" si="2"/>
        <v>-1194503.8500000001</v>
      </c>
      <c r="F34" s="95">
        <v>472</v>
      </c>
      <c r="G34" s="50">
        <f t="shared" si="3"/>
        <v>-397617.46</v>
      </c>
      <c r="H34" s="99">
        <v>510</v>
      </c>
      <c r="I34" s="50">
        <f t="shared" si="4"/>
        <v>-1861386.75</v>
      </c>
      <c r="J34" s="99">
        <v>600</v>
      </c>
      <c r="K34" s="50">
        <f t="shared" si="5"/>
        <v>-1065050.8600000001</v>
      </c>
      <c r="L34" s="65">
        <f t="shared" si="0"/>
        <v>783</v>
      </c>
      <c r="M34" s="72">
        <v>3</v>
      </c>
    </row>
    <row r="35" spans="1:13">
      <c r="A35" s="98">
        <v>4</v>
      </c>
      <c r="B35" s="99">
        <v>270</v>
      </c>
      <c r="C35" s="50">
        <f t="shared" si="1"/>
        <v>-1459949.14</v>
      </c>
      <c r="D35" s="99">
        <v>320</v>
      </c>
      <c r="E35" s="50">
        <f t="shared" si="2"/>
        <v>-1017540.31</v>
      </c>
      <c r="F35" s="95">
        <v>497.77777777777777</v>
      </c>
      <c r="G35" s="50">
        <f t="shared" si="3"/>
        <v>-169531.13</v>
      </c>
      <c r="H35" s="99">
        <v>540</v>
      </c>
      <c r="I35" s="50">
        <f t="shared" si="4"/>
        <v>-1595941.45</v>
      </c>
      <c r="J35" s="99">
        <v>640</v>
      </c>
      <c r="K35" s="50">
        <f t="shared" si="5"/>
        <v>-711123.79</v>
      </c>
      <c r="L35" s="65">
        <f t="shared" si="0"/>
        <v>754</v>
      </c>
      <c r="M35" s="72">
        <v>4</v>
      </c>
    </row>
    <row r="36" spans="1:13">
      <c r="A36" s="98">
        <v>5</v>
      </c>
      <c r="B36" s="99">
        <v>285</v>
      </c>
      <c r="C36" s="50">
        <f t="shared" si="1"/>
        <v>-1327226.49</v>
      </c>
      <c r="D36" s="99">
        <v>340</v>
      </c>
      <c r="E36" s="50">
        <f t="shared" si="2"/>
        <v>-840576.78</v>
      </c>
      <c r="F36" s="95">
        <v>523.55555555555554</v>
      </c>
      <c r="G36" s="50">
        <f t="shared" si="3"/>
        <v>58555.199999999953</v>
      </c>
      <c r="H36" s="99">
        <v>570</v>
      </c>
      <c r="I36" s="50">
        <f t="shared" si="4"/>
        <v>-1330496.1499999999</v>
      </c>
      <c r="J36" s="99">
        <v>680</v>
      </c>
      <c r="K36" s="50">
        <f t="shared" si="5"/>
        <v>-357196.73</v>
      </c>
      <c r="L36" s="65">
        <f t="shared" si="0"/>
        <v>725</v>
      </c>
      <c r="M36" s="72">
        <v>5</v>
      </c>
    </row>
    <row r="37" spans="1:13">
      <c r="A37" s="98">
        <v>6</v>
      </c>
      <c r="B37" s="99">
        <v>300</v>
      </c>
      <c r="C37" s="50">
        <f t="shared" si="1"/>
        <v>-1194503.8500000001</v>
      </c>
      <c r="D37" s="99">
        <v>360</v>
      </c>
      <c r="E37" s="50">
        <f t="shared" si="2"/>
        <v>-663613.25</v>
      </c>
      <c r="F37" s="95">
        <v>549.33333333333326</v>
      </c>
      <c r="G37" s="50">
        <f t="shared" si="3"/>
        <v>286641.53000000003</v>
      </c>
      <c r="H37" s="99">
        <v>600</v>
      </c>
      <c r="I37" s="50">
        <f t="shared" si="4"/>
        <v>-1065050.8600000001</v>
      </c>
      <c r="J37" s="99">
        <v>720</v>
      </c>
      <c r="K37" s="50">
        <f t="shared" si="5"/>
        <v>-3269.660000000149</v>
      </c>
      <c r="L37" s="65">
        <f t="shared" si="0"/>
        <v>696</v>
      </c>
      <c r="M37" s="72">
        <v>6</v>
      </c>
    </row>
    <row r="38" spans="1:13">
      <c r="A38" s="98">
        <v>7</v>
      </c>
      <c r="B38" s="99">
        <v>315</v>
      </c>
      <c r="C38" s="50">
        <f t="shared" si="1"/>
        <v>-1061781.2</v>
      </c>
      <c r="D38" s="99">
        <v>380</v>
      </c>
      <c r="E38" s="50">
        <f t="shared" si="2"/>
        <v>-486649.71</v>
      </c>
      <c r="F38" s="95">
        <v>575.11111111111109</v>
      </c>
      <c r="G38" s="50">
        <f t="shared" si="3"/>
        <v>514727.8600000001</v>
      </c>
      <c r="H38" s="99">
        <v>630</v>
      </c>
      <c r="I38" s="50">
        <f t="shared" si="4"/>
        <v>-799605.56</v>
      </c>
      <c r="J38" s="99">
        <v>760</v>
      </c>
      <c r="K38" s="50">
        <f t="shared" si="5"/>
        <v>350657.41000000015</v>
      </c>
      <c r="L38" s="65">
        <f t="shared" si="0"/>
        <v>667</v>
      </c>
      <c r="M38" s="72">
        <v>7</v>
      </c>
    </row>
    <row r="39" spans="1:13">
      <c r="A39" s="98">
        <v>8</v>
      </c>
      <c r="B39" s="99">
        <v>330</v>
      </c>
      <c r="C39" s="50">
        <f t="shared" si="1"/>
        <v>-929058.55</v>
      </c>
      <c r="D39" s="99">
        <v>400</v>
      </c>
      <c r="E39" s="50">
        <f t="shared" si="2"/>
        <v>-309686.18</v>
      </c>
      <c r="F39" s="95">
        <v>600.88888888888891</v>
      </c>
      <c r="G39" s="50">
        <f t="shared" si="3"/>
        <v>742814.19</v>
      </c>
      <c r="H39" s="99">
        <v>660</v>
      </c>
      <c r="I39" s="50">
        <f t="shared" si="4"/>
        <v>-534160.26</v>
      </c>
      <c r="J39" s="99">
        <v>800</v>
      </c>
      <c r="K39" s="50">
        <f t="shared" si="5"/>
        <v>704584.4700000002</v>
      </c>
      <c r="L39" s="65">
        <f t="shared" si="0"/>
        <v>638</v>
      </c>
      <c r="M39" s="72">
        <v>8</v>
      </c>
    </row>
    <row r="40" spans="1:13">
      <c r="A40" s="98">
        <v>9</v>
      </c>
      <c r="B40" s="99">
        <v>345</v>
      </c>
      <c r="C40" s="50">
        <f t="shared" si="1"/>
        <v>-796335.9</v>
      </c>
      <c r="D40" s="99">
        <v>420</v>
      </c>
      <c r="E40" s="50">
        <f t="shared" si="2"/>
        <v>-132722.65</v>
      </c>
      <c r="F40" s="95">
        <v>626.66666666666663</v>
      </c>
      <c r="G40" s="50">
        <f t="shared" si="3"/>
        <v>970900.52</v>
      </c>
      <c r="H40" s="99">
        <v>690</v>
      </c>
      <c r="I40" s="50">
        <f t="shared" si="4"/>
        <v>-268714.95999999996</v>
      </c>
      <c r="J40" s="99">
        <v>840</v>
      </c>
      <c r="K40" s="50">
        <f t="shared" si="5"/>
        <v>1058511.54</v>
      </c>
      <c r="L40" s="65">
        <f t="shared" si="0"/>
        <v>609</v>
      </c>
      <c r="M40" s="72">
        <v>9</v>
      </c>
    </row>
    <row r="41" spans="1:13">
      <c r="A41" s="98">
        <v>10</v>
      </c>
      <c r="B41" s="99">
        <v>360</v>
      </c>
      <c r="C41" s="50">
        <f t="shared" si="1"/>
        <v>-663613.25</v>
      </c>
      <c r="D41" s="99">
        <v>440</v>
      </c>
      <c r="E41" s="50">
        <f t="shared" si="2"/>
        <v>44240.88</v>
      </c>
      <c r="F41" s="95">
        <v>652.44444444444446</v>
      </c>
      <c r="G41" s="50">
        <f t="shared" si="3"/>
        <v>1198986.8500000001</v>
      </c>
      <c r="H41" s="99">
        <v>720</v>
      </c>
      <c r="I41" s="50">
        <f t="shared" si="4"/>
        <v>-3269.660000000149</v>
      </c>
      <c r="J41" s="99">
        <v>880</v>
      </c>
      <c r="K41" s="50">
        <f t="shared" si="5"/>
        <v>1412438.6</v>
      </c>
      <c r="L41" s="65">
        <f t="shared" si="0"/>
        <v>580</v>
      </c>
      <c r="M41" s="72">
        <v>10</v>
      </c>
    </row>
    <row r="42" spans="1:13">
      <c r="A42" s="98">
        <v>11</v>
      </c>
      <c r="B42" s="99">
        <v>375</v>
      </c>
      <c r="C42" s="50">
        <f t="shared" si="1"/>
        <v>-530890.6</v>
      </c>
      <c r="D42" s="99">
        <v>460</v>
      </c>
      <c r="E42" s="50">
        <f t="shared" si="2"/>
        <v>221204.42</v>
      </c>
      <c r="F42" s="95">
        <v>678.22222222222217</v>
      </c>
      <c r="G42" s="50">
        <f t="shared" si="3"/>
        <v>1427073.1800000002</v>
      </c>
      <c r="H42" s="99">
        <v>750</v>
      </c>
      <c r="I42" s="50">
        <f t="shared" si="4"/>
        <v>262175.64000000013</v>
      </c>
      <c r="J42" s="99">
        <v>920</v>
      </c>
      <c r="K42" s="50">
        <f t="shared" si="5"/>
        <v>1766365.67</v>
      </c>
      <c r="L42" s="65">
        <f t="shared" si="0"/>
        <v>551</v>
      </c>
      <c r="M42" s="72">
        <v>11</v>
      </c>
    </row>
    <row r="43" spans="1:13">
      <c r="A43" s="98">
        <v>12</v>
      </c>
      <c r="B43" s="99">
        <v>390</v>
      </c>
      <c r="C43" s="50">
        <f t="shared" si="1"/>
        <v>-398167.95</v>
      </c>
      <c r="D43" s="99">
        <v>480</v>
      </c>
      <c r="E43" s="50">
        <f t="shared" si="2"/>
        <v>398167.95</v>
      </c>
      <c r="F43" s="95">
        <v>704</v>
      </c>
      <c r="G43" s="50">
        <f t="shared" si="3"/>
        <v>1655159.5099999998</v>
      </c>
      <c r="H43" s="99">
        <v>780</v>
      </c>
      <c r="I43" s="50">
        <f t="shared" si="4"/>
        <v>527620.93999999994</v>
      </c>
      <c r="J43" s="99">
        <v>960</v>
      </c>
      <c r="K43" s="50">
        <f t="shared" si="5"/>
        <v>2120292.7300000004</v>
      </c>
      <c r="L43" s="65">
        <f t="shared" si="0"/>
        <v>522</v>
      </c>
      <c r="M43" s="72">
        <v>12</v>
      </c>
    </row>
    <row r="44" spans="1:13">
      <c r="A44" s="98">
        <v>13</v>
      </c>
      <c r="B44" s="99">
        <v>405</v>
      </c>
      <c r="C44" s="50">
        <f t="shared" si="1"/>
        <v>-265445.3</v>
      </c>
      <c r="D44" s="99">
        <v>500</v>
      </c>
      <c r="E44" s="50">
        <f t="shared" si="2"/>
        <v>575131.48</v>
      </c>
      <c r="F44" s="95">
        <v>729.77777777777783</v>
      </c>
      <c r="G44" s="50">
        <f t="shared" si="3"/>
        <v>1883245.85</v>
      </c>
      <c r="H44" s="99">
        <v>810</v>
      </c>
      <c r="I44" s="50">
        <f t="shared" si="4"/>
        <v>793066.24000000022</v>
      </c>
      <c r="J44" s="99">
        <v>1000</v>
      </c>
      <c r="K44" s="50">
        <f t="shared" si="5"/>
        <v>2474219.7999999998</v>
      </c>
      <c r="L44" s="65">
        <f t="shared" si="0"/>
        <v>493</v>
      </c>
      <c r="M44" s="72">
        <v>13</v>
      </c>
    </row>
    <row r="45" spans="1:13">
      <c r="A45" s="98">
        <v>14</v>
      </c>
      <c r="B45" s="99">
        <v>420</v>
      </c>
      <c r="C45" s="50">
        <f t="shared" si="1"/>
        <v>-132722.65</v>
      </c>
      <c r="D45" s="99">
        <v>520</v>
      </c>
      <c r="E45" s="50">
        <f t="shared" si="2"/>
        <v>752095.01</v>
      </c>
      <c r="F45" s="95">
        <v>755.55555555555554</v>
      </c>
      <c r="G45" s="50">
        <f t="shared" si="3"/>
        <v>2111332.1800000002</v>
      </c>
      <c r="H45" s="99">
        <v>840</v>
      </c>
      <c r="I45" s="50">
        <f t="shared" si="4"/>
        <v>1058511.54</v>
      </c>
      <c r="J45" s="99">
        <v>1040</v>
      </c>
      <c r="K45" s="50">
        <f t="shared" si="5"/>
        <v>2828146.8600000003</v>
      </c>
      <c r="L45" s="65">
        <f t="shared" si="0"/>
        <v>464</v>
      </c>
      <c r="M45" s="72">
        <v>14</v>
      </c>
    </row>
    <row r="46" spans="1:13">
      <c r="A46" s="98">
        <v>15</v>
      </c>
      <c r="B46" s="99">
        <v>435</v>
      </c>
      <c r="C46" s="50">
        <f t="shared" si="1"/>
        <v>0</v>
      </c>
      <c r="D46" s="99">
        <v>540</v>
      </c>
      <c r="E46" s="50">
        <f t="shared" si="2"/>
        <v>929058.55</v>
      </c>
      <c r="F46" s="95">
        <v>781.33333333333326</v>
      </c>
      <c r="G46" s="50">
        <f t="shared" si="3"/>
        <v>2339418.5099999998</v>
      </c>
      <c r="H46" s="99">
        <v>870</v>
      </c>
      <c r="I46" s="50">
        <f t="shared" si="4"/>
        <v>1323956.8399999999</v>
      </c>
      <c r="J46" s="99">
        <v>1080</v>
      </c>
      <c r="K46" s="50">
        <f t="shared" si="5"/>
        <v>3182073.9299999997</v>
      </c>
      <c r="L46" s="65">
        <f t="shared" si="0"/>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58" spans="1:11" ht="13.5" thickBot="1">
      <c r="B58" s="6"/>
      <c r="C58" s="6"/>
      <c r="D58" s="6"/>
      <c r="E58" s="6"/>
      <c r="F58" s="6"/>
      <c r="G58" s="6"/>
      <c r="H58" s="6"/>
      <c r="I58" s="6"/>
      <c r="J58" s="6"/>
      <c r="K58" s="6"/>
    </row>
    <row r="59" spans="1:11">
      <c r="A59" s="10"/>
      <c r="B59" s="107" t="s">
        <v>32</v>
      </c>
      <c r="C59" s="12"/>
      <c r="D59" s="112" t="s">
        <v>159</v>
      </c>
      <c r="E59" s="6"/>
      <c r="F59" s="6"/>
      <c r="G59" s="6"/>
      <c r="H59" s="6"/>
      <c r="I59" s="6"/>
      <c r="J59" s="6"/>
      <c r="K59" s="6"/>
    </row>
    <row r="60" spans="1:11">
      <c r="A60" s="106" t="s">
        <v>63</v>
      </c>
      <c r="B60" s="74" t="s">
        <v>3</v>
      </c>
      <c r="C60" s="108" t="s">
        <v>84</v>
      </c>
      <c r="D60" s="6"/>
      <c r="E60" s="6"/>
      <c r="F60" s="6"/>
      <c r="G60" s="6"/>
      <c r="H60" s="6"/>
      <c r="I60" s="6"/>
      <c r="J60" s="6"/>
      <c r="K60" s="6"/>
    </row>
    <row r="61" spans="1:11">
      <c r="A61" s="71">
        <v>1</v>
      </c>
      <c r="B61" s="20">
        <v>225</v>
      </c>
      <c r="C61" s="100">
        <v>-1858117.09</v>
      </c>
      <c r="D61" s="6"/>
      <c r="E61" s="6"/>
      <c r="F61" s="6"/>
      <c r="G61" s="6"/>
      <c r="H61" s="6"/>
      <c r="I61" s="6"/>
      <c r="J61" s="6"/>
      <c r="K61" s="6"/>
    </row>
    <row r="62" spans="1:11">
      <c r="A62" s="71">
        <v>2</v>
      </c>
      <c r="B62" s="20">
        <v>240</v>
      </c>
      <c r="C62" s="100">
        <v>-1725394.44</v>
      </c>
      <c r="D62" s="6"/>
      <c r="E62" s="6"/>
      <c r="F62" s="6"/>
      <c r="G62" s="6"/>
      <c r="H62" s="6"/>
      <c r="I62" s="6"/>
      <c r="J62" s="6"/>
      <c r="K62" s="6"/>
    </row>
    <row r="63" spans="1:11">
      <c r="A63" s="71">
        <v>3</v>
      </c>
      <c r="B63" s="20">
        <v>255</v>
      </c>
      <c r="C63" s="100">
        <v>-1592671.79</v>
      </c>
      <c r="D63" s="6"/>
      <c r="E63" s="6"/>
      <c r="F63" s="6"/>
      <c r="G63" s="6"/>
      <c r="H63" s="6"/>
      <c r="I63" s="6"/>
      <c r="J63" s="6"/>
      <c r="K63" s="6"/>
    </row>
    <row r="64" spans="1:11">
      <c r="A64" s="71">
        <v>4</v>
      </c>
      <c r="B64" s="20">
        <v>270</v>
      </c>
      <c r="C64" s="100">
        <v>-1459949.14</v>
      </c>
      <c r="D64" s="6"/>
      <c r="E64" s="6"/>
      <c r="F64" s="6"/>
      <c r="G64" s="6"/>
      <c r="H64" s="6"/>
      <c r="I64" s="6"/>
      <c r="J64" s="6"/>
      <c r="K64" s="6"/>
    </row>
    <row r="65" spans="1:13">
      <c r="A65" s="71">
        <v>5</v>
      </c>
      <c r="B65" s="20">
        <v>285</v>
      </c>
      <c r="C65" s="100">
        <v>-1327226.49</v>
      </c>
      <c r="D65" s="6"/>
      <c r="E65" s="6"/>
      <c r="F65" s="6"/>
      <c r="G65" s="6"/>
      <c r="H65" s="6"/>
      <c r="I65" s="6"/>
      <c r="J65" s="6"/>
      <c r="K65" s="6"/>
    </row>
    <row r="66" spans="1:13">
      <c r="A66" s="71">
        <v>6</v>
      </c>
      <c r="B66" s="20">
        <v>300</v>
      </c>
      <c r="C66" s="100">
        <v>-1194503.8500000001</v>
      </c>
      <c r="D66" s="6"/>
      <c r="E66" s="6"/>
      <c r="F66" s="6"/>
      <c r="G66" s="6"/>
      <c r="H66" s="6"/>
      <c r="I66" s="6"/>
      <c r="J66" s="6"/>
      <c r="K66" s="6"/>
    </row>
    <row r="67" spans="1:13">
      <c r="A67" s="71">
        <v>7</v>
      </c>
      <c r="B67" s="20">
        <v>315</v>
      </c>
      <c r="C67" s="100">
        <v>-1061781.2</v>
      </c>
      <c r="D67" s="6"/>
      <c r="E67" s="6"/>
      <c r="F67" s="6"/>
      <c r="G67" s="6"/>
      <c r="H67" s="6"/>
      <c r="I67" s="6"/>
      <c r="J67" s="6"/>
      <c r="K67" s="6"/>
    </row>
    <row r="68" spans="1:13">
      <c r="A68" s="71">
        <v>8</v>
      </c>
      <c r="B68" s="20">
        <v>330</v>
      </c>
      <c r="C68" s="100">
        <v>-929058.55</v>
      </c>
      <c r="D68" s="6"/>
      <c r="E68" s="6"/>
      <c r="F68" s="6"/>
      <c r="G68" s="6"/>
      <c r="H68" s="6"/>
      <c r="I68" s="6"/>
      <c r="J68" s="6"/>
      <c r="K68" s="6"/>
    </row>
    <row r="69" spans="1:13">
      <c r="A69" s="71">
        <v>9</v>
      </c>
      <c r="B69" s="20">
        <v>345</v>
      </c>
      <c r="C69" s="100">
        <v>-796335.9</v>
      </c>
    </row>
    <row r="70" spans="1:13">
      <c r="A70" s="71">
        <v>10</v>
      </c>
      <c r="B70" s="20">
        <v>360</v>
      </c>
      <c r="C70" s="100">
        <v>-663613.25</v>
      </c>
    </row>
    <row r="71" spans="1:13">
      <c r="A71" s="71">
        <v>11</v>
      </c>
      <c r="B71" s="20">
        <v>375</v>
      </c>
      <c r="C71" s="100">
        <v>-530890.6</v>
      </c>
    </row>
    <row r="72" spans="1:13">
      <c r="A72" s="71">
        <v>12</v>
      </c>
      <c r="B72" s="20">
        <v>390</v>
      </c>
      <c r="C72" s="100">
        <v>-398167.95</v>
      </c>
    </row>
    <row r="73" spans="1:13">
      <c r="A73" s="71">
        <v>13</v>
      </c>
      <c r="B73" s="20">
        <v>405</v>
      </c>
      <c r="C73" s="100">
        <v>-265445.3</v>
      </c>
    </row>
    <row r="74" spans="1:13">
      <c r="A74" s="71">
        <v>14</v>
      </c>
      <c r="B74" s="20">
        <v>420</v>
      </c>
      <c r="C74" s="100">
        <v>-132722.65</v>
      </c>
    </row>
    <row r="75" spans="1:13">
      <c r="A75" s="71">
        <v>15</v>
      </c>
      <c r="B75" s="20">
        <v>435</v>
      </c>
      <c r="C75" s="100">
        <v>0</v>
      </c>
    </row>
    <row r="76" spans="1:13">
      <c r="A76" s="71"/>
      <c r="B76" s="20"/>
      <c r="C76" s="72"/>
    </row>
    <row r="77" spans="1:13">
      <c r="A77" s="71" t="s">
        <v>116</v>
      </c>
      <c r="B77" s="51">
        <f>SLOPE(B61:B62,A61:A62)</f>
        <v>15</v>
      </c>
      <c r="C77" s="109"/>
    </row>
    <row r="78" spans="1:13">
      <c r="A78" s="71" t="s">
        <v>109</v>
      </c>
      <c r="B78" s="51">
        <f>INTERCEPT(B61:B62,A61:A62)</f>
        <v>210</v>
      </c>
      <c r="C78" s="109"/>
    </row>
    <row r="79" spans="1:13">
      <c r="A79" s="71"/>
      <c r="B79" s="51"/>
      <c r="C79" s="109"/>
      <c r="E79" s="2"/>
      <c r="M79" s="2"/>
    </row>
    <row r="80" spans="1:13">
      <c r="A80" s="71" t="s">
        <v>122</v>
      </c>
      <c r="B80" s="51">
        <v>870</v>
      </c>
      <c r="C80" s="72"/>
    </row>
    <row r="81" spans="1:3">
      <c r="A81" s="71" t="s">
        <v>120</v>
      </c>
      <c r="B81" s="110">
        <v>-29</v>
      </c>
      <c r="C81" s="72"/>
    </row>
    <row r="82" spans="1:3">
      <c r="A82" s="71" t="s">
        <v>121</v>
      </c>
      <c r="B82" s="51">
        <v>870</v>
      </c>
      <c r="C82" s="72"/>
    </row>
    <row r="83" spans="1:3">
      <c r="A83" s="71"/>
      <c r="B83" s="20"/>
      <c r="C83" s="72"/>
    </row>
    <row r="84" spans="1:3">
      <c r="A84" s="71" t="s">
        <v>117</v>
      </c>
      <c r="B84" s="15">
        <v>15</v>
      </c>
      <c r="C84" s="72"/>
    </row>
    <row r="85" spans="1:3">
      <c r="A85" s="71" t="s">
        <v>118</v>
      </c>
      <c r="B85" s="20">
        <v>435</v>
      </c>
      <c r="C85" s="72"/>
    </row>
    <row r="86" spans="1:3" ht="13.5" thickBot="1">
      <c r="A86" s="17" t="s">
        <v>119</v>
      </c>
      <c r="B86" s="87"/>
      <c r="C86" s="111">
        <v>1.0000001871958375E-2</v>
      </c>
    </row>
    <row r="109" spans="5:13">
      <c r="E109" s="2"/>
      <c r="M109" s="2"/>
    </row>
    <row r="138" spans="1:11">
      <c r="B138" t="s">
        <v>126</v>
      </c>
      <c r="D138" t="s">
        <v>82</v>
      </c>
      <c r="F138" t="s">
        <v>29</v>
      </c>
      <c r="H138" t="s">
        <v>127</v>
      </c>
      <c r="J138" t="s">
        <v>128</v>
      </c>
    </row>
    <row r="139" spans="1:11">
      <c r="B139" t="s">
        <v>28</v>
      </c>
      <c r="C139" t="s">
        <v>84</v>
      </c>
      <c r="D139" t="s">
        <v>28</v>
      </c>
      <c r="E139" t="s">
        <v>84</v>
      </c>
      <c r="F139" t="s">
        <v>28</v>
      </c>
      <c r="G139" t="s">
        <v>84</v>
      </c>
      <c r="H139" t="s">
        <v>28</v>
      </c>
      <c r="I139" t="s">
        <v>84</v>
      </c>
      <c r="J139" t="s">
        <v>28</v>
      </c>
      <c r="K139" t="s">
        <v>84</v>
      </c>
    </row>
    <row r="140" spans="1:11">
      <c r="A140" t="s">
        <v>124</v>
      </c>
      <c r="B140">
        <v>0</v>
      </c>
      <c r="C140" s="67">
        <f>C49</f>
        <v>-1990839.7400000002</v>
      </c>
      <c r="D140">
        <v>0</v>
      </c>
      <c r="E140" s="67">
        <f>E49</f>
        <v>-1725394.44</v>
      </c>
      <c r="F140">
        <v>0</v>
      </c>
      <c r="G140" s="67">
        <f>G49</f>
        <v>-1081876.46</v>
      </c>
      <c r="H140">
        <v>0</v>
      </c>
      <c r="I140" s="67">
        <f>I49</f>
        <v>-2657722.6500000004</v>
      </c>
      <c r="J140">
        <v>0</v>
      </c>
      <c r="K140" s="67">
        <f>K49</f>
        <v>-2126832.06</v>
      </c>
    </row>
    <row r="141" spans="1:11">
      <c r="A141" t="s">
        <v>125</v>
      </c>
      <c r="B141" s="3">
        <f>B55</f>
        <v>15</v>
      </c>
      <c r="C141" s="67">
        <f>C57</f>
        <v>1.0000001871958375E-2</v>
      </c>
      <c r="D141" s="3">
        <f>D55</f>
        <v>12.857142857142858</v>
      </c>
      <c r="E141" s="67">
        <f>E57</f>
        <v>549850.94571428606</v>
      </c>
      <c r="F141" s="3">
        <f>F55</f>
        <v>8.6774847870182494</v>
      </c>
      <c r="G141" s="67">
        <f>G57</f>
        <v>897339.19870182383</v>
      </c>
      <c r="H141" s="3">
        <f>H55</f>
        <v>7.6271186440677967</v>
      </c>
      <c r="I141" s="67">
        <f>I57</f>
        <v>-633139.8533898287</v>
      </c>
      <c r="J141" s="3">
        <f>J55</f>
        <v>5.6521739130434785</v>
      </c>
      <c r="K141" s="67">
        <f>K57</f>
        <v>-126374.70782608655</v>
      </c>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39">
    <tabColor indexed="10"/>
    <pageSetUpPr fitToPage="1"/>
  </sheetPr>
  <dimension ref="A1:M110"/>
  <sheetViews>
    <sheetView zoomScale="60" zoomScaleNormal="60" workbookViewId="0">
      <selection activeCell="T46" sqref="T46"/>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58" spans="1:11">
      <c r="B58" s="6"/>
      <c r="C58" s="6"/>
      <c r="D58" s="6"/>
      <c r="E58" s="6"/>
      <c r="F58" s="6"/>
      <c r="G58" s="6"/>
      <c r="H58" s="6"/>
      <c r="I58" s="6"/>
      <c r="J58" s="6"/>
      <c r="K58" s="6"/>
    </row>
    <row r="78" spans="5:13">
      <c r="E78" s="2"/>
      <c r="M78" s="2"/>
    </row>
    <row r="109" spans="2:11">
      <c r="C109" s="67"/>
      <c r="E109" s="67"/>
      <c r="G109" s="67"/>
      <c r="I109" s="67"/>
      <c r="K109" s="67"/>
    </row>
    <row r="110" spans="2:11">
      <c r="B110" s="3"/>
      <c r="C110" s="67"/>
      <c r="D110" s="3"/>
      <c r="E110" s="67"/>
      <c r="F110" s="3"/>
      <c r="G110" s="67"/>
      <c r="H110" s="3"/>
      <c r="I110" s="67"/>
      <c r="J110" s="3"/>
      <c r="K110" s="67"/>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sheetPr codeName="Sheet40">
    <tabColor indexed="10"/>
    <pageSetUpPr fitToPage="1"/>
  </sheetPr>
  <dimension ref="A1:M109"/>
  <sheetViews>
    <sheetView topLeftCell="N1" zoomScale="90" zoomScaleNormal="90" workbookViewId="0">
      <selection activeCell="W34" sqref="W34"/>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77" spans="5:13">
      <c r="E77" s="2"/>
      <c r="M77" s="2"/>
    </row>
    <row r="108" spans="2:11">
      <c r="C108" s="67"/>
      <c r="E108" s="67"/>
      <c r="G108" s="67"/>
      <c r="I108" s="67"/>
      <c r="K108" s="67"/>
    </row>
    <row r="109" spans="2:11">
      <c r="B109" s="3"/>
      <c r="C109" s="67"/>
      <c r="D109" s="3"/>
      <c r="E109" s="67"/>
      <c r="F109" s="3"/>
      <c r="G109" s="67"/>
      <c r="H109" s="3"/>
      <c r="I109" s="67"/>
      <c r="J109" s="3"/>
      <c r="K109" s="67"/>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sheetPr codeName="Sheet41">
    <tabColor indexed="10"/>
  </sheetPr>
  <dimension ref="A1:P81"/>
  <sheetViews>
    <sheetView topLeftCell="A19" zoomScale="70" zoomScaleNormal="70" workbookViewId="0">
      <selection activeCell="D78" sqref="D78"/>
    </sheetView>
  </sheetViews>
  <sheetFormatPr defaultRowHeight="12.75"/>
  <cols>
    <col min="1" max="1" width="16.85546875" customWidth="1"/>
    <col min="2" max="2" width="26.28515625" customWidth="1"/>
    <col min="3" max="3" width="12" customWidth="1"/>
    <col min="4" max="4" width="10.140625" bestFit="1" customWidth="1"/>
    <col min="6" max="6" width="12.85546875" customWidth="1"/>
    <col min="7" max="7" width="13.85546875" customWidth="1"/>
    <col min="10" max="10" width="10.42578125" bestFit="1" customWidth="1"/>
    <col min="12" max="12" width="13.85546875" bestFit="1" customWidth="1"/>
    <col min="15" max="15" width="14" bestFit="1" customWidth="1"/>
    <col min="16" max="16" width="12.85546875" bestFit="1" customWidth="1"/>
  </cols>
  <sheetData>
    <row r="1" spans="1:15">
      <c r="A1" s="2" t="s">
        <v>0</v>
      </c>
      <c r="B1" t="s">
        <v>97</v>
      </c>
      <c r="C1" t="s">
        <v>98</v>
      </c>
    </row>
    <row r="3" spans="1:15">
      <c r="A3" s="1"/>
    </row>
    <row r="5" spans="1:15" ht="13.5" thickBot="1">
      <c r="A5" s="2" t="s">
        <v>2</v>
      </c>
      <c r="F5" s="20"/>
      <c r="G5" s="20"/>
      <c r="H5" s="20"/>
      <c r="I5" s="20"/>
      <c r="J5" s="20"/>
    </row>
    <row r="6" spans="1:15">
      <c r="F6" s="114"/>
      <c r="G6" s="114"/>
      <c r="H6" s="114"/>
      <c r="I6" s="114"/>
      <c r="J6" s="34"/>
      <c r="K6" s="34"/>
      <c r="L6" s="10"/>
      <c r="M6" s="113" t="s">
        <v>27</v>
      </c>
      <c r="N6" s="113" t="s">
        <v>28</v>
      </c>
      <c r="O6" s="12"/>
    </row>
    <row r="7" spans="1:15">
      <c r="B7" t="s">
        <v>3</v>
      </c>
      <c r="C7" s="5">
        <v>618</v>
      </c>
      <c r="D7" s="29" t="s">
        <v>9</v>
      </c>
      <c r="F7" s="68" t="s">
        <v>103</v>
      </c>
      <c r="G7" s="69"/>
      <c r="H7" s="69"/>
      <c r="I7" s="20"/>
      <c r="J7" s="20"/>
      <c r="L7" s="13" t="s">
        <v>22</v>
      </c>
      <c r="M7" s="14">
        <f>C59</f>
        <v>223.33333333333334</v>
      </c>
      <c r="N7" s="15">
        <f>C60</f>
        <v>8.6637931034482758</v>
      </c>
      <c r="O7" s="30">
        <f>N7/$N$10</f>
        <v>0.36373507057546145</v>
      </c>
    </row>
    <row r="8" spans="1:15">
      <c r="B8" t="s">
        <v>4</v>
      </c>
      <c r="C8">
        <v>6</v>
      </c>
      <c r="D8" s="29" t="s">
        <v>10</v>
      </c>
      <c r="G8" t="s">
        <v>25</v>
      </c>
      <c r="H8" s="20" t="s">
        <v>108</v>
      </c>
      <c r="I8" s="20"/>
      <c r="J8" s="20"/>
      <c r="L8" s="13" t="s">
        <v>5</v>
      </c>
      <c r="M8" s="14">
        <f>C33</f>
        <v>240</v>
      </c>
      <c r="N8" s="15">
        <f>C52</f>
        <v>9.1551724137931032</v>
      </c>
      <c r="O8" s="30">
        <f>N8/$N$10</f>
        <v>0.38436482084690549</v>
      </c>
    </row>
    <row r="9" spans="1:15" ht="13.5" thickBot="1">
      <c r="D9" s="29"/>
      <c r="F9" s="20" t="s">
        <v>106</v>
      </c>
      <c r="G9" s="20">
        <v>15</v>
      </c>
      <c r="H9" s="20">
        <v>0</v>
      </c>
      <c r="I9" s="20"/>
      <c r="J9" s="20"/>
      <c r="L9" s="13" t="s">
        <v>26</v>
      </c>
      <c r="M9" s="7">
        <f>C57</f>
        <v>154.66666666666666</v>
      </c>
      <c r="N9" s="8">
        <f>C8</f>
        <v>6</v>
      </c>
      <c r="O9" s="30">
        <f>N9/$N$10</f>
        <v>0.25190010857763301</v>
      </c>
    </row>
    <row r="10" spans="1:15" ht="13.5" thickBot="1">
      <c r="B10" t="s">
        <v>5</v>
      </c>
      <c r="D10" s="29"/>
      <c r="F10" s="20" t="s">
        <v>107</v>
      </c>
      <c r="G10" s="20">
        <v>435</v>
      </c>
      <c r="H10" s="65">
        <f>SolvSens!$B$51</f>
        <v>870</v>
      </c>
      <c r="I10" s="20"/>
      <c r="J10" s="20"/>
      <c r="L10" s="17"/>
      <c r="M10" s="7">
        <f>SUM(M7:M9)</f>
        <v>618</v>
      </c>
      <c r="N10" s="7">
        <f>SUM(N7:N9)</f>
        <v>23.818965517241381</v>
      </c>
      <c r="O10" s="18"/>
    </row>
    <row r="11" spans="1:15">
      <c r="B11" t="s">
        <v>14</v>
      </c>
      <c r="C11">
        <v>3540</v>
      </c>
      <c r="D11" s="29" t="s">
        <v>12</v>
      </c>
      <c r="F11" s="62"/>
      <c r="G11" s="20"/>
      <c r="H11" s="20"/>
      <c r="I11" s="20"/>
      <c r="J11" s="20"/>
    </row>
    <row r="12" spans="1:15">
      <c r="B12" t="s">
        <v>46</v>
      </c>
      <c r="C12">
        <v>450</v>
      </c>
      <c r="D12" s="29" t="s">
        <v>11</v>
      </c>
      <c r="F12" s="45" t="s">
        <v>104</v>
      </c>
      <c r="G12" s="46"/>
      <c r="H12" s="46"/>
      <c r="I12" s="20"/>
      <c r="J12" s="20"/>
    </row>
    <row r="13" spans="1:15">
      <c r="B13" t="s">
        <v>7</v>
      </c>
      <c r="C13">
        <v>60</v>
      </c>
      <c r="D13" s="29" t="s">
        <v>12</v>
      </c>
      <c r="F13" t="s">
        <v>105</v>
      </c>
      <c r="G13">
        <f>SLOPE(G10:H10,G9:H9)</f>
        <v>-29</v>
      </c>
      <c r="I13" s="20"/>
      <c r="J13" s="20"/>
    </row>
    <row r="14" spans="1:15">
      <c r="B14" t="s">
        <v>8</v>
      </c>
      <c r="C14" s="9">
        <v>4</v>
      </c>
      <c r="D14" s="29" t="s">
        <v>13</v>
      </c>
      <c r="F14" t="s">
        <v>109</v>
      </c>
      <c r="G14">
        <f>INTERCEPT(G10:H10,G9:H9)</f>
        <v>870</v>
      </c>
      <c r="I14" s="20"/>
      <c r="J14" s="20"/>
      <c r="M14">
        <f>M7/$M$10</f>
        <v>0.36138079827400216</v>
      </c>
      <c r="N14">
        <f>N7/$N$10</f>
        <v>0.36373507057546145</v>
      </c>
    </row>
    <row r="15" spans="1:15">
      <c r="D15" s="29"/>
      <c r="F15" s="20"/>
      <c r="G15" s="20"/>
      <c r="H15" s="20"/>
      <c r="I15" s="20"/>
      <c r="J15" s="20"/>
      <c r="M15">
        <f>M8/$M$10</f>
        <v>0.38834951456310679</v>
      </c>
      <c r="N15">
        <f>N8/$N$10</f>
        <v>0.38436482084690549</v>
      </c>
    </row>
    <row r="16" spans="1:15">
      <c r="B16" t="s">
        <v>47</v>
      </c>
      <c r="C16">
        <v>4640</v>
      </c>
      <c r="D16" s="29" t="s">
        <v>12</v>
      </c>
      <c r="F16" s="20"/>
      <c r="G16" s="20"/>
      <c r="H16" s="20"/>
      <c r="I16" s="20"/>
      <c r="J16" s="20"/>
      <c r="M16">
        <f>M9/$M$10</f>
        <v>0.25026968716289105</v>
      </c>
      <c r="N16">
        <f>N9/$N$10</f>
        <v>0.25190010857763301</v>
      </c>
    </row>
    <row r="17" spans="1:10">
      <c r="B17" t="s">
        <v>50</v>
      </c>
      <c r="C17" s="33">
        <v>1.25</v>
      </c>
      <c r="D17" s="29"/>
      <c r="F17" s="43"/>
      <c r="G17" s="43"/>
      <c r="H17" s="43"/>
      <c r="I17" s="43"/>
      <c r="J17" s="43"/>
    </row>
    <row r="18" spans="1:10">
      <c r="B18" t="s">
        <v>86</v>
      </c>
      <c r="C18">
        <v>2</v>
      </c>
      <c r="D18" s="29" t="s">
        <v>9</v>
      </c>
      <c r="F18" s="20"/>
      <c r="G18" s="20"/>
      <c r="H18" s="20"/>
      <c r="I18" s="20"/>
      <c r="J18" s="20"/>
    </row>
    <row r="19" spans="1:10">
      <c r="B19" t="s">
        <v>51</v>
      </c>
      <c r="C19">
        <v>75</v>
      </c>
      <c r="D19" s="29" t="s">
        <v>12</v>
      </c>
      <c r="F19" s="20"/>
      <c r="G19" s="20"/>
      <c r="H19" s="20"/>
      <c r="I19" s="20"/>
      <c r="J19" s="20"/>
    </row>
    <row r="20" spans="1:10">
      <c r="D20" s="29"/>
      <c r="F20" s="20"/>
      <c r="G20" s="20"/>
      <c r="H20" s="20"/>
      <c r="I20" s="20"/>
      <c r="J20" s="20"/>
    </row>
    <row r="21" spans="1:10">
      <c r="B21" t="s">
        <v>60</v>
      </c>
      <c r="C21">
        <v>435</v>
      </c>
      <c r="D21" s="29"/>
      <c r="F21" s="20"/>
      <c r="G21" s="20"/>
      <c r="H21" s="20"/>
      <c r="I21" s="20"/>
      <c r="J21" s="20"/>
    </row>
    <row r="22" spans="1:10">
      <c r="B22" t="s">
        <v>61</v>
      </c>
      <c r="C22">
        <v>18</v>
      </c>
      <c r="D22" s="29"/>
      <c r="F22" s="20"/>
      <c r="G22" s="20"/>
      <c r="H22" s="20"/>
      <c r="I22" s="20"/>
      <c r="J22" s="20"/>
    </row>
    <row r="23" spans="1:10">
      <c r="B23" t="s">
        <v>96</v>
      </c>
      <c r="C23">
        <v>2</v>
      </c>
      <c r="D23" s="29"/>
      <c r="F23" s="20"/>
      <c r="G23" s="20"/>
      <c r="H23" s="20"/>
      <c r="I23" s="20"/>
      <c r="J23" s="20"/>
    </row>
    <row r="24" spans="1:10">
      <c r="B24" t="s">
        <v>62</v>
      </c>
      <c r="C24" s="33">
        <v>0.1</v>
      </c>
      <c r="D24" s="29"/>
      <c r="F24" s="20"/>
      <c r="G24" s="20"/>
      <c r="H24" s="20"/>
      <c r="I24" s="20"/>
      <c r="J24" s="20"/>
    </row>
    <row r="25" spans="1:10">
      <c r="B25" t="s">
        <v>100</v>
      </c>
      <c r="C25" s="44">
        <v>10</v>
      </c>
      <c r="D25" s="29" t="s">
        <v>101</v>
      </c>
      <c r="F25" s="20"/>
      <c r="G25" s="20"/>
      <c r="H25" s="20"/>
      <c r="I25" s="20"/>
      <c r="J25" s="20"/>
    </row>
    <row r="26" spans="1:10">
      <c r="B26" t="s">
        <v>34</v>
      </c>
      <c r="C26" s="32">
        <v>40</v>
      </c>
      <c r="D26" s="29"/>
      <c r="F26" s="20"/>
      <c r="G26" s="20"/>
      <c r="H26" s="20"/>
      <c r="I26" s="20"/>
      <c r="J26" s="20"/>
    </row>
    <row r="27" spans="1:10">
      <c r="C27" s="33"/>
      <c r="D27" s="29"/>
      <c r="F27" s="20"/>
      <c r="G27" s="20"/>
      <c r="H27" s="20"/>
      <c r="I27" s="20"/>
      <c r="J27" s="20"/>
    </row>
    <row r="28" spans="1:10">
      <c r="B28" t="s">
        <v>99</v>
      </c>
      <c r="C28" s="44">
        <v>14</v>
      </c>
      <c r="D28" s="29"/>
      <c r="F28" s="20"/>
      <c r="G28" s="20"/>
      <c r="H28" s="20"/>
      <c r="I28" s="20"/>
      <c r="J28" s="20"/>
    </row>
    <row r="29" spans="1:10">
      <c r="D29" s="29"/>
      <c r="F29" s="20"/>
      <c r="G29" s="20"/>
      <c r="H29" s="20"/>
      <c r="I29" s="20"/>
      <c r="J29" s="20"/>
    </row>
    <row r="30" spans="1:10">
      <c r="A30" s="2" t="s">
        <v>15</v>
      </c>
      <c r="D30" s="29"/>
      <c r="F30" s="20"/>
      <c r="G30" s="20"/>
      <c r="H30" s="20"/>
      <c r="I30" s="20"/>
      <c r="J30" s="20"/>
    </row>
    <row r="31" spans="1:10">
      <c r="A31" s="2"/>
      <c r="B31" s="45" t="s">
        <v>52</v>
      </c>
      <c r="C31" s="46"/>
      <c r="D31" s="46"/>
      <c r="F31" s="20"/>
      <c r="G31" s="20"/>
      <c r="H31" s="20"/>
      <c r="I31" s="20"/>
      <c r="J31" s="20"/>
    </row>
    <row r="32" spans="1:10">
      <c r="B32" t="s">
        <v>19</v>
      </c>
      <c r="C32" s="5">
        <f>FLOOR(C11/C13,1)+1</f>
        <v>60</v>
      </c>
      <c r="D32" s="29"/>
      <c r="F32" s="14"/>
      <c r="G32" s="14"/>
      <c r="H32" s="14"/>
      <c r="I32" s="14"/>
      <c r="J32" s="14"/>
    </row>
    <row r="33" spans="2:16">
      <c r="B33" t="s">
        <v>18</v>
      </c>
      <c r="C33">
        <f>C32*C14</f>
        <v>240</v>
      </c>
      <c r="D33" s="29" t="s">
        <v>9</v>
      </c>
      <c r="F33" s="20"/>
      <c r="G33" s="20"/>
      <c r="H33" s="20"/>
      <c r="I33" s="20"/>
      <c r="J33" s="20"/>
    </row>
    <row r="34" spans="2:16">
      <c r="B34" t="s">
        <v>20</v>
      </c>
      <c r="C34" s="4">
        <f>C11/C12</f>
        <v>7.8666666666666663</v>
      </c>
      <c r="D34" s="29" t="s">
        <v>10</v>
      </c>
      <c r="F34" s="40"/>
      <c r="G34" s="40"/>
      <c r="H34" s="40"/>
      <c r="I34" s="40"/>
      <c r="J34" s="40"/>
    </row>
    <row r="35" spans="2:16">
      <c r="D35" s="29"/>
      <c r="F35" s="20"/>
      <c r="G35" s="20"/>
      <c r="H35" s="20"/>
      <c r="I35" s="20"/>
      <c r="J35" s="20"/>
    </row>
    <row r="36" spans="2:16">
      <c r="B36" t="s">
        <v>16</v>
      </c>
      <c r="C36" s="4">
        <f>C13/C12</f>
        <v>0.13333333333333333</v>
      </c>
      <c r="D36" s="29" t="s">
        <v>10</v>
      </c>
      <c r="F36" s="40"/>
      <c r="G36" s="40"/>
      <c r="H36" s="40"/>
      <c r="I36" s="40"/>
      <c r="J36" s="40"/>
    </row>
    <row r="37" spans="2:16">
      <c r="B37" t="s">
        <v>16</v>
      </c>
      <c r="C37">
        <f>60*(C13/C12)</f>
        <v>8</v>
      </c>
      <c r="D37" s="29" t="s">
        <v>17</v>
      </c>
      <c r="F37" s="20"/>
      <c r="G37" s="20"/>
      <c r="H37" s="20"/>
      <c r="I37" s="20"/>
      <c r="J37" s="20"/>
    </row>
    <row r="38" spans="2:16">
      <c r="D38" s="29"/>
      <c r="F38" s="20"/>
      <c r="G38" s="20"/>
      <c r="H38" s="20"/>
      <c r="I38" s="20"/>
      <c r="J38" s="20"/>
    </row>
    <row r="39" spans="2:16">
      <c r="B39" t="s">
        <v>21</v>
      </c>
      <c r="C39" s="5">
        <f>$C$8*$C$14/C36</f>
        <v>180</v>
      </c>
      <c r="D39" s="29" t="s">
        <v>9</v>
      </c>
      <c r="F39" s="14"/>
      <c r="G39" s="14"/>
      <c r="H39" s="14"/>
      <c r="I39" s="14"/>
      <c r="J39" s="14"/>
    </row>
    <row r="40" spans="2:16">
      <c r="C40" s="3"/>
      <c r="D40" s="29"/>
      <c r="F40" s="15"/>
      <c r="G40" s="15"/>
      <c r="H40" s="15"/>
      <c r="I40" s="15"/>
      <c r="J40" s="15"/>
    </row>
    <row r="41" spans="2:16">
      <c r="B41" t="s">
        <v>23</v>
      </c>
      <c r="C41" s="3">
        <f>$C$7-$C$33-C39</f>
        <v>198</v>
      </c>
      <c r="D41" s="29" t="s">
        <v>9</v>
      </c>
      <c r="F41" s="15"/>
      <c r="G41" s="15"/>
      <c r="H41" s="15"/>
      <c r="I41" s="15"/>
      <c r="J41" s="15"/>
    </row>
    <row r="42" spans="2:16">
      <c r="B42" t="s">
        <v>24</v>
      </c>
      <c r="C42" s="3">
        <f>C41*C36/$C$14</f>
        <v>6.6</v>
      </c>
      <c r="D42" s="29" t="s">
        <v>10</v>
      </c>
      <c r="F42" s="15"/>
      <c r="G42" s="15"/>
      <c r="H42" s="15"/>
      <c r="I42" s="15"/>
      <c r="J42" s="15"/>
    </row>
    <row r="43" spans="2:16">
      <c r="F43" s="20"/>
      <c r="G43" s="20"/>
      <c r="H43" s="20"/>
      <c r="I43" s="20"/>
      <c r="J43" s="20"/>
    </row>
    <row r="44" spans="2:16">
      <c r="D44" s="29"/>
      <c r="F44" s="20"/>
      <c r="G44" s="20"/>
      <c r="H44" s="20"/>
      <c r="I44" s="20"/>
      <c r="J44" s="20"/>
    </row>
    <row r="45" spans="2:16">
      <c r="B45" t="s">
        <v>48</v>
      </c>
      <c r="C45" s="3">
        <f>C16*C17/C8</f>
        <v>966.66666666666663</v>
      </c>
      <c r="D45" s="29" t="s">
        <v>11</v>
      </c>
      <c r="F45" s="15"/>
      <c r="G45" s="15"/>
      <c r="H45" s="15"/>
      <c r="I45" s="15"/>
      <c r="J45" s="15"/>
    </row>
    <row r="46" spans="2:16">
      <c r="B46" t="s">
        <v>49</v>
      </c>
      <c r="C46" s="3">
        <f>(C37*C45/60)/CEILING(C14/C18,1)</f>
        <v>64.444444444444443</v>
      </c>
      <c r="D46" s="29" t="s">
        <v>12</v>
      </c>
      <c r="F46" s="15"/>
      <c r="G46" s="15"/>
      <c r="H46" s="15"/>
      <c r="I46" s="15"/>
      <c r="J46" s="15"/>
      <c r="O46" s="2"/>
      <c r="P46" s="2"/>
    </row>
    <row r="47" spans="2:16">
      <c r="D47" s="29"/>
      <c r="M47" s="2" t="s">
        <v>113</v>
      </c>
      <c r="N47" s="2" t="s">
        <v>114</v>
      </c>
      <c r="O47" s="2" t="s">
        <v>115</v>
      </c>
      <c r="P47" s="2" t="s">
        <v>84</v>
      </c>
    </row>
    <row r="48" spans="2:16">
      <c r="B48" s="45" t="s">
        <v>53</v>
      </c>
      <c r="C48" s="46"/>
      <c r="D48" s="46"/>
      <c r="L48" t="s">
        <v>72</v>
      </c>
      <c r="M48" s="5">
        <v>435</v>
      </c>
      <c r="N48" s="3">
        <v>15</v>
      </c>
      <c r="O48" s="63">
        <v>0</v>
      </c>
      <c r="P48" s="63">
        <v>0</v>
      </c>
    </row>
    <row r="49" spans="2:16">
      <c r="B49" t="s">
        <v>89</v>
      </c>
      <c r="C49">
        <f>IF(C46&lt;C19,1,0)</f>
        <v>1</v>
      </c>
      <c r="D49" s="29"/>
      <c r="L49" t="s">
        <v>33</v>
      </c>
      <c r="M49" s="5">
        <v>497.14285714285705</v>
      </c>
      <c r="N49" s="3">
        <v>12.857142857142854</v>
      </c>
      <c r="O49" s="63">
        <v>548586.95119731419</v>
      </c>
      <c r="P49" s="63">
        <f>O49-M59</f>
        <v>548586.95119731419</v>
      </c>
    </row>
    <row r="50" spans="2:16">
      <c r="D50" s="29"/>
      <c r="L50" t="s">
        <v>29</v>
      </c>
      <c r="M50" s="5">
        <v>618.35294117647061</v>
      </c>
      <c r="N50" s="3">
        <v>8.6774847870182565</v>
      </c>
      <c r="O50" s="63">
        <v>1619216.3236952987</v>
      </c>
      <c r="P50" s="63">
        <f>O50-M57</f>
        <v>894216.32369529875</v>
      </c>
    </row>
    <row r="51" spans="2:16">
      <c r="B51" t="s">
        <v>54</v>
      </c>
      <c r="C51" s="5">
        <f>IF(C49,(C13*C45)/(C19*CEILING(C14/C18,1)),C12)</f>
        <v>386.66666666666669</v>
      </c>
      <c r="D51" s="29" t="s">
        <v>11</v>
      </c>
      <c r="F51" s="5"/>
      <c r="G51" s="5"/>
      <c r="H51" s="5"/>
      <c r="I51" s="5"/>
      <c r="J51" s="5"/>
      <c r="L51" t="s">
        <v>83</v>
      </c>
      <c r="M51" s="5">
        <v>648.81355932203394</v>
      </c>
      <c r="N51" s="3">
        <v>7.6271186440677976</v>
      </c>
      <c r="O51" s="63">
        <v>1893509.7992939558</v>
      </c>
      <c r="P51" s="63">
        <f>O51-(M57+M58)</f>
        <v>-631490.20070604421</v>
      </c>
    </row>
    <row r="52" spans="2:16">
      <c r="B52" t="s">
        <v>20</v>
      </c>
      <c r="C52" s="4">
        <f>C11/C51</f>
        <v>9.1551724137931032</v>
      </c>
      <c r="D52" s="29" t="s">
        <v>10</v>
      </c>
      <c r="F52" s="4"/>
      <c r="G52" s="4"/>
      <c r="H52" s="4"/>
      <c r="I52" s="4"/>
      <c r="J52" s="4"/>
      <c r="L52" t="s">
        <v>112</v>
      </c>
      <c r="M52" s="5">
        <v>706.08695652173867</v>
      </c>
      <c r="N52" s="3">
        <v>5.6521739130434669</v>
      </c>
      <c r="O52" s="63">
        <v>2397855.8673301963</v>
      </c>
      <c r="P52" s="63">
        <f>O52-(M57+M58+M59)</f>
        <v>-127144.13266980369</v>
      </c>
    </row>
    <row r="53" spans="2:16">
      <c r="D53" s="29"/>
    </row>
    <row r="54" spans="2:16">
      <c r="B54" t="s">
        <v>16</v>
      </c>
      <c r="C54" s="4">
        <f>C13/C51</f>
        <v>0.15517241379310345</v>
      </c>
      <c r="D54" s="29" t="s">
        <v>10</v>
      </c>
      <c r="F54" s="4"/>
      <c r="G54" s="4"/>
      <c r="H54" s="4"/>
      <c r="I54" s="4"/>
      <c r="J54" s="4"/>
    </row>
    <row r="55" spans="2:16">
      <c r="B55" t="s">
        <v>16</v>
      </c>
      <c r="C55" s="4">
        <f>C54*60</f>
        <v>9.3103448275862064</v>
      </c>
      <c r="D55" s="29" t="s">
        <v>17</v>
      </c>
      <c r="F55" s="4"/>
      <c r="G55" s="4"/>
      <c r="H55" s="4"/>
      <c r="I55" s="4"/>
      <c r="J55" s="4"/>
    </row>
    <row r="56" spans="2:16">
      <c r="D56" s="29"/>
    </row>
    <row r="57" spans="2:16">
      <c r="B57" t="s">
        <v>55</v>
      </c>
      <c r="C57" s="3">
        <f>$C$8*$C$14/C54</f>
        <v>154.66666666666666</v>
      </c>
      <c r="D57" s="29" t="s">
        <v>9</v>
      </c>
      <c r="F57" s="3"/>
      <c r="G57" s="3"/>
      <c r="H57" s="3"/>
      <c r="I57" s="3"/>
      <c r="J57" s="3"/>
      <c r="L57" t="s">
        <v>79</v>
      </c>
      <c r="M57">
        <v>725000</v>
      </c>
    </row>
    <row r="58" spans="2:16">
      <c r="D58" s="29"/>
      <c r="L58" t="s">
        <v>80</v>
      </c>
      <c r="M58">
        <v>1800000</v>
      </c>
    </row>
    <row r="59" spans="2:16">
      <c r="B59" t="s">
        <v>23</v>
      </c>
      <c r="C59" s="3">
        <f>$C$7-$C$33-C57</f>
        <v>223.33333333333334</v>
      </c>
      <c r="D59" s="29" t="s">
        <v>9</v>
      </c>
      <c r="F59" s="3"/>
      <c r="G59" s="3"/>
      <c r="H59" s="3"/>
      <c r="I59" s="3"/>
      <c r="J59" s="3"/>
      <c r="L59" t="s">
        <v>81</v>
      </c>
      <c r="M59">
        <v>0</v>
      </c>
    </row>
    <row r="60" spans="2:16">
      <c r="B60" t="s">
        <v>24</v>
      </c>
      <c r="C60" s="38">
        <f>C59*C54/$C$14</f>
        <v>8.6637931034482758</v>
      </c>
      <c r="D60" s="29" t="s">
        <v>10</v>
      </c>
      <c r="F60" s="3"/>
      <c r="G60" s="3"/>
      <c r="H60" s="3"/>
      <c r="I60" s="3"/>
      <c r="J60" s="3"/>
    </row>
    <row r="61" spans="2:16">
      <c r="D61" s="29"/>
    </row>
    <row r="62" spans="2:16">
      <c r="B62" t="s">
        <v>49</v>
      </c>
      <c r="C62" s="3">
        <f>(C54*C45)/CEILING(C14/C18,1)</f>
        <v>75</v>
      </c>
      <c r="D62" s="29" t="s">
        <v>12</v>
      </c>
      <c r="F62" s="3"/>
      <c r="G62" s="3"/>
      <c r="H62" s="3"/>
      <c r="I62" s="3"/>
      <c r="J62" s="3"/>
    </row>
    <row r="64" spans="2:16">
      <c r="B64" s="45" t="s">
        <v>64</v>
      </c>
      <c r="C64" s="46"/>
      <c r="D64" s="46"/>
    </row>
    <row r="65" spans="2:10">
      <c r="B65" t="s">
        <v>65</v>
      </c>
      <c r="C65">
        <f>C7-C21</f>
        <v>183</v>
      </c>
      <c r="D65" s="61" t="s">
        <v>66</v>
      </c>
    </row>
    <row r="66" spans="2:10">
      <c r="B66" t="s">
        <v>67</v>
      </c>
      <c r="C66" s="32">
        <f>C65*C26</f>
        <v>7320</v>
      </c>
      <c r="D66" s="61" t="s">
        <v>68</v>
      </c>
    </row>
    <row r="67" spans="2:10">
      <c r="B67" t="s">
        <v>69</v>
      </c>
      <c r="C67" s="32">
        <f>C66*C22*C23</f>
        <v>263520</v>
      </c>
      <c r="D67" s="61" t="s">
        <v>70</v>
      </c>
    </row>
    <row r="69" spans="2:10">
      <c r="B69" t="s">
        <v>102</v>
      </c>
      <c r="C69" s="32">
        <f>-PV(C24,C25,C67)</f>
        <v>1619216.3236952987</v>
      </c>
      <c r="J69" s="32"/>
    </row>
    <row r="70" spans="2:10">
      <c r="J70" s="32"/>
    </row>
    <row r="71" spans="2:10">
      <c r="J71" s="32"/>
    </row>
    <row r="72" spans="2:10">
      <c r="B72" s="45" t="s">
        <v>104</v>
      </c>
      <c r="C72" s="46"/>
      <c r="D72" s="46"/>
      <c r="J72" s="32"/>
    </row>
    <row r="73" spans="2:10">
      <c r="B73" t="s">
        <v>105</v>
      </c>
      <c r="C73">
        <f>SLOPE(G10:H10,G9:H9)</f>
        <v>-29</v>
      </c>
      <c r="J73" s="32"/>
    </row>
    <row r="74" spans="2:10">
      <c r="B74" t="s">
        <v>109</v>
      </c>
      <c r="C74">
        <f>INTERCEPT(G10:H10,G9:H9)</f>
        <v>870</v>
      </c>
      <c r="J74" s="32"/>
    </row>
    <row r="75" spans="2:10">
      <c r="J75" s="32"/>
    </row>
    <row r="76" spans="2:10">
      <c r="B76" t="s">
        <v>110</v>
      </c>
      <c r="C76" s="5">
        <f>C73*C60+C74</f>
        <v>618.75</v>
      </c>
      <c r="J76" s="32"/>
    </row>
    <row r="77" spans="2:10">
      <c r="J77" s="32"/>
    </row>
    <row r="78" spans="2:10">
      <c r="B78" t="s">
        <v>111</v>
      </c>
      <c r="C78">
        <f>C7-C76</f>
        <v>-0.75</v>
      </c>
      <c r="J78" s="32"/>
    </row>
    <row r="81" spans="10:10">
      <c r="J81" s="47"/>
    </row>
  </sheetData>
  <pageMargins left="0.75" right="0.75" top="1" bottom="1" header="0.5" footer="0.5"/>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sheetPr codeName="Sheet42">
    <tabColor indexed="10"/>
    <pageSetUpPr fitToPage="1"/>
  </sheetPr>
  <dimension ref="A1:M141"/>
  <sheetViews>
    <sheetView showFormulas="1" topLeftCell="A37" zoomScale="60" zoomScaleNormal="60" workbookViewId="0">
      <selection activeCell="C97" sqref="C97"/>
    </sheetView>
  </sheetViews>
  <sheetFormatPr defaultRowHeight="12.75"/>
  <cols>
    <col min="1" max="1" width="13.28515625"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t="s">
        <v>153</v>
      </c>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t="s">
        <v>154</v>
      </c>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58" spans="1:11" ht="13.5" thickBot="1">
      <c r="B58" s="6"/>
      <c r="C58" s="6"/>
      <c r="D58" s="6"/>
      <c r="E58" s="6"/>
      <c r="F58" s="6"/>
      <c r="G58" s="6"/>
      <c r="H58" s="6"/>
      <c r="I58" s="6"/>
      <c r="J58" s="6"/>
      <c r="K58" s="6"/>
    </row>
    <row r="59" spans="1:11">
      <c r="A59" s="10"/>
      <c r="B59" s="107" t="s">
        <v>32</v>
      </c>
      <c r="C59" s="12"/>
      <c r="D59" s="112" t="s">
        <v>159</v>
      </c>
      <c r="E59" s="6"/>
      <c r="F59" s="6"/>
      <c r="G59" s="6"/>
      <c r="H59" s="6"/>
      <c r="I59" s="6"/>
      <c r="J59" s="6"/>
      <c r="K59" s="6"/>
    </row>
    <row r="60" spans="1:11">
      <c r="A60" s="106" t="s">
        <v>63</v>
      </c>
      <c r="B60" s="74" t="s">
        <v>3</v>
      </c>
      <c r="C60" s="108" t="s">
        <v>84</v>
      </c>
      <c r="D60" s="6"/>
      <c r="E60" s="6"/>
      <c r="F60" s="6"/>
      <c r="G60" s="6"/>
      <c r="H60" s="6"/>
      <c r="I60" s="6"/>
      <c r="J60" s="6"/>
      <c r="K60" s="6"/>
    </row>
    <row r="61" spans="1:11">
      <c r="A61" s="71">
        <v>1</v>
      </c>
      <c r="B61" s="20">
        <v>225</v>
      </c>
      <c r="C61" s="100">
        <v>-1858117.09</v>
      </c>
      <c r="D61" s="6"/>
      <c r="E61" s="6"/>
      <c r="F61" s="6"/>
      <c r="G61" s="6"/>
      <c r="H61" s="6"/>
      <c r="I61" s="6"/>
      <c r="J61" s="6"/>
      <c r="K61" s="6"/>
    </row>
    <row r="62" spans="1:11">
      <c r="A62" s="71">
        <v>2</v>
      </c>
      <c r="B62" s="20">
        <v>240</v>
      </c>
      <c r="C62" s="100">
        <v>-1725394.44</v>
      </c>
      <c r="D62" s="6"/>
      <c r="E62" s="6"/>
      <c r="F62" s="6"/>
      <c r="G62" s="6"/>
      <c r="H62" s="6"/>
      <c r="I62" s="6"/>
      <c r="J62" s="6"/>
      <c r="K62" s="6"/>
    </row>
    <row r="63" spans="1:11">
      <c r="A63" s="71">
        <v>3</v>
      </c>
      <c r="B63" s="20">
        <v>255</v>
      </c>
      <c r="C63" s="100">
        <v>-1592671.79</v>
      </c>
      <c r="D63" s="6"/>
      <c r="E63" s="6"/>
      <c r="F63" s="6"/>
      <c r="G63" s="6"/>
      <c r="H63" s="6"/>
      <c r="I63" s="6"/>
      <c r="J63" s="6"/>
      <c r="K63" s="6"/>
    </row>
    <row r="64" spans="1:11">
      <c r="A64" s="71">
        <v>4</v>
      </c>
      <c r="B64" s="20">
        <v>270</v>
      </c>
      <c r="C64" s="100">
        <v>-1459949.14</v>
      </c>
      <c r="D64" s="6"/>
      <c r="E64" s="6"/>
      <c r="F64" s="6"/>
      <c r="G64" s="6"/>
      <c r="H64" s="6"/>
      <c r="I64" s="6"/>
      <c r="J64" s="6"/>
      <c r="K64" s="6"/>
    </row>
    <row r="65" spans="1:13">
      <c r="A65" s="71">
        <v>5</v>
      </c>
      <c r="B65" s="20">
        <v>285</v>
      </c>
      <c r="C65" s="100">
        <v>-1327226.49</v>
      </c>
      <c r="D65" s="6"/>
      <c r="E65" s="6"/>
      <c r="F65" s="6"/>
      <c r="G65" s="6"/>
      <c r="H65" s="6"/>
      <c r="I65" s="6"/>
      <c r="J65" s="6"/>
      <c r="K65" s="6"/>
    </row>
    <row r="66" spans="1:13">
      <c r="A66" s="71">
        <v>6</v>
      </c>
      <c r="B66" s="20">
        <v>300</v>
      </c>
      <c r="C66" s="100">
        <v>-1194503.8500000001</v>
      </c>
      <c r="D66" s="6"/>
      <c r="E66" s="6"/>
      <c r="F66" s="6"/>
      <c r="G66" s="6"/>
      <c r="H66" s="6"/>
      <c r="I66" s="6"/>
      <c r="J66" s="6"/>
      <c r="K66" s="6"/>
    </row>
    <row r="67" spans="1:13">
      <c r="A67" s="71">
        <v>7</v>
      </c>
      <c r="B67" s="20">
        <v>315</v>
      </c>
      <c r="C67" s="100">
        <v>-1061781.2</v>
      </c>
      <c r="D67" s="6"/>
      <c r="E67" s="6"/>
      <c r="F67" s="6"/>
      <c r="G67" s="6"/>
      <c r="H67" s="6"/>
      <c r="I67" s="6"/>
      <c r="J67" s="6"/>
      <c r="K67" s="6"/>
    </row>
    <row r="68" spans="1:13">
      <c r="A68" s="71">
        <v>8</v>
      </c>
      <c r="B68" s="20">
        <v>330</v>
      </c>
      <c r="C68" s="100">
        <v>-929058.55</v>
      </c>
      <c r="D68" s="6"/>
      <c r="E68" s="6"/>
      <c r="F68" s="6"/>
      <c r="G68" s="6"/>
      <c r="H68" s="6"/>
      <c r="I68" s="6"/>
      <c r="J68" s="6"/>
      <c r="K68" s="6"/>
    </row>
    <row r="69" spans="1:13">
      <c r="A69" s="71">
        <v>9</v>
      </c>
      <c r="B69" s="20">
        <v>345</v>
      </c>
      <c r="C69" s="100">
        <v>-796335.9</v>
      </c>
    </row>
    <row r="70" spans="1:13">
      <c r="A70" s="71">
        <v>10</v>
      </c>
      <c r="B70" s="20">
        <v>360</v>
      </c>
      <c r="C70" s="100">
        <v>-663613.25</v>
      </c>
    </row>
    <row r="71" spans="1:13">
      <c r="A71" s="71">
        <v>11</v>
      </c>
      <c r="B71" s="20">
        <v>375</v>
      </c>
      <c r="C71" s="100">
        <v>-530890.6</v>
      </c>
    </row>
    <row r="72" spans="1:13">
      <c r="A72" s="71">
        <v>12</v>
      </c>
      <c r="B72" s="20">
        <v>390</v>
      </c>
      <c r="C72" s="100">
        <v>-398167.95</v>
      </c>
    </row>
    <row r="73" spans="1:13">
      <c r="A73" s="71">
        <v>13</v>
      </c>
      <c r="B73" s="20">
        <v>405</v>
      </c>
      <c r="C73" s="100">
        <v>-265445.3</v>
      </c>
    </row>
    <row r="74" spans="1:13">
      <c r="A74" s="71">
        <v>14</v>
      </c>
      <c r="B74" s="20">
        <v>420</v>
      </c>
      <c r="C74" s="100">
        <v>-132722.65</v>
      </c>
    </row>
    <row r="75" spans="1:13">
      <c r="A75" s="71">
        <v>15</v>
      </c>
      <c r="B75" s="20">
        <v>435</v>
      </c>
      <c r="C75" s="100">
        <v>0</v>
      </c>
    </row>
    <row r="76" spans="1:13">
      <c r="A76" s="71"/>
      <c r="B76" s="20"/>
      <c r="C76" s="72"/>
    </row>
    <row r="77" spans="1:13">
      <c r="A77" s="71" t="s">
        <v>116</v>
      </c>
      <c r="B77" s="51">
        <f>SLOPE(B61:B62,A61:A62)</f>
        <v>15</v>
      </c>
      <c r="C77" s="109"/>
    </row>
    <row r="78" spans="1:13">
      <c r="A78" s="71" t="s">
        <v>109</v>
      </c>
      <c r="B78" s="51">
        <f>INTERCEPT(B61:B62,A61:A62)</f>
        <v>210</v>
      </c>
      <c r="C78" s="109"/>
    </row>
    <row r="79" spans="1:13">
      <c r="A79" s="71"/>
      <c r="B79" s="51"/>
      <c r="C79" s="109"/>
      <c r="E79" s="2"/>
      <c r="M79" s="2"/>
    </row>
    <row r="80" spans="1:13">
      <c r="A80" s="71" t="s">
        <v>122</v>
      </c>
      <c r="B80" s="51">
        <v>870</v>
      </c>
      <c r="C80" s="72"/>
    </row>
    <row r="81" spans="1:3">
      <c r="A81" s="71" t="s">
        <v>120</v>
      </c>
      <c r="B81" s="110">
        <v>-29</v>
      </c>
      <c r="C81" s="72"/>
    </row>
    <row r="82" spans="1:3">
      <c r="A82" s="71" t="s">
        <v>121</v>
      </c>
      <c r="B82" s="51">
        <v>870</v>
      </c>
      <c r="C82" s="72"/>
    </row>
    <row r="83" spans="1:3">
      <c r="A83" s="71"/>
      <c r="B83" s="20"/>
      <c r="C83" s="72"/>
    </row>
    <row r="84" spans="1:3">
      <c r="A84" s="71" t="s">
        <v>117</v>
      </c>
      <c r="B84" s="15">
        <v>15</v>
      </c>
      <c r="C84" s="72"/>
    </row>
    <row r="85" spans="1:3">
      <c r="A85" s="71" t="s">
        <v>118</v>
      </c>
      <c r="B85" s="20">
        <v>435</v>
      </c>
      <c r="C85" s="72"/>
    </row>
    <row r="86" spans="1:3" ht="13.5" thickBot="1">
      <c r="A86" s="17" t="s">
        <v>119</v>
      </c>
      <c r="B86" s="87"/>
      <c r="C86" s="111">
        <v>1.0000001871958375E-2</v>
      </c>
    </row>
    <row r="89" spans="1:3" ht="13.5" thickBot="1"/>
    <row r="90" spans="1:3">
      <c r="A90" s="123" t="s">
        <v>103</v>
      </c>
      <c r="B90" s="124"/>
      <c r="C90" s="125"/>
    </row>
    <row r="91" spans="1:3">
      <c r="A91" s="71"/>
      <c r="B91" s="20" t="s">
        <v>25</v>
      </c>
      <c r="C91" s="72" t="s">
        <v>108</v>
      </c>
    </row>
    <row r="92" spans="1:3">
      <c r="A92" s="71" t="s">
        <v>106</v>
      </c>
      <c r="B92" s="20">
        <v>15</v>
      </c>
      <c r="C92" s="72">
        <v>0</v>
      </c>
    </row>
    <row r="93" spans="1:3">
      <c r="A93" s="71" t="s">
        <v>107</v>
      </c>
      <c r="B93" s="20">
        <v>435</v>
      </c>
      <c r="C93" s="126">
        <f>SolvSens!$B$51</f>
        <v>870</v>
      </c>
    </row>
    <row r="94" spans="1:3">
      <c r="A94" s="127"/>
      <c r="B94" s="20"/>
      <c r="C94" s="72"/>
    </row>
    <row r="95" spans="1:3">
      <c r="A95" s="96" t="s">
        <v>104</v>
      </c>
      <c r="B95" s="69"/>
      <c r="C95" s="128"/>
    </row>
    <row r="96" spans="1:3">
      <c r="A96" s="71" t="s">
        <v>105</v>
      </c>
      <c r="B96" s="20">
        <f>SLOPE(B93:C93,B92:C92)</f>
        <v>-29</v>
      </c>
      <c r="C96" s="72"/>
    </row>
    <row r="97" spans="1:13" ht="13.5" thickBot="1">
      <c r="A97" s="17" t="s">
        <v>109</v>
      </c>
      <c r="B97" s="87">
        <f>INTERCEPT(B93:C93,B92:C92)</f>
        <v>870</v>
      </c>
      <c r="C97" s="18"/>
    </row>
    <row r="109" spans="1:13">
      <c r="E109" s="2"/>
      <c r="M109" s="2"/>
    </row>
    <row r="138" spans="1:11">
      <c r="B138" t="s">
        <v>126</v>
      </c>
      <c r="D138" t="s">
        <v>82</v>
      </c>
      <c r="F138" t="s">
        <v>29</v>
      </c>
      <c r="H138" t="s">
        <v>127</v>
      </c>
      <c r="J138" t="s">
        <v>128</v>
      </c>
    </row>
    <row r="139" spans="1:11">
      <c r="B139" t="s">
        <v>28</v>
      </c>
      <c r="C139" t="s">
        <v>84</v>
      </c>
      <c r="D139" t="s">
        <v>28</v>
      </c>
      <c r="E139" t="s">
        <v>84</v>
      </c>
      <c r="F139" t="s">
        <v>28</v>
      </c>
      <c r="G139" t="s">
        <v>84</v>
      </c>
      <c r="H139" t="s">
        <v>28</v>
      </c>
      <c r="I139" t="s">
        <v>84</v>
      </c>
      <c r="J139" t="s">
        <v>28</v>
      </c>
      <c r="K139" t="s">
        <v>84</v>
      </c>
    </row>
    <row r="140" spans="1:11">
      <c r="A140" t="s">
        <v>124</v>
      </c>
      <c r="B140">
        <v>0</v>
      </c>
      <c r="C140" s="67">
        <f>C49</f>
        <v>-1990839.7400000002</v>
      </c>
      <c r="D140">
        <v>0</v>
      </c>
      <c r="E140" s="67">
        <f>E49</f>
        <v>-1725394.44</v>
      </c>
      <c r="F140">
        <v>0</v>
      </c>
      <c r="G140" s="67">
        <f>G49</f>
        <v>-1081876.46</v>
      </c>
      <c r="H140">
        <v>0</v>
      </c>
      <c r="I140" s="67">
        <f>I49</f>
        <v>-2657722.6500000004</v>
      </c>
      <c r="J140">
        <v>0</v>
      </c>
      <c r="K140" s="67">
        <f>K49</f>
        <v>-2126832.06</v>
      </c>
    </row>
    <row r="141" spans="1:11">
      <c r="A141" t="s">
        <v>125</v>
      </c>
      <c r="B141" s="3">
        <f>B55</f>
        <v>15</v>
      </c>
      <c r="C141" s="67">
        <f>C57</f>
        <v>1.0000001871958375E-2</v>
      </c>
      <c r="D141" s="3">
        <f>D55</f>
        <v>12.857142857142858</v>
      </c>
      <c r="E141" s="67">
        <f>E57</f>
        <v>549850.94571428606</v>
      </c>
      <c r="F141" s="3">
        <f>F55</f>
        <v>8.6774847870182494</v>
      </c>
      <c r="G141" s="67">
        <f>G57</f>
        <v>897339.19870182383</v>
      </c>
      <c r="H141" s="3">
        <f>H55</f>
        <v>7.6271186440677967</v>
      </c>
      <c r="I141" s="67">
        <f>I57</f>
        <v>-633139.8533898287</v>
      </c>
      <c r="J141" s="3">
        <f>J55</f>
        <v>5.6521739130434785</v>
      </c>
      <c r="K141" s="67">
        <f>K57</f>
        <v>-126374.70782608655</v>
      </c>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27">
    <tabColor indexed="44"/>
  </sheetPr>
  <dimension ref="A1:X37"/>
  <sheetViews>
    <sheetView showFormulas="1" zoomScale="90" zoomScaleNormal="90" workbookViewId="0">
      <selection activeCell="D29" sqref="D29"/>
    </sheetView>
  </sheetViews>
  <sheetFormatPr defaultRowHeight="12.75"/>
  <cols>
    <col min="1" max="1" width="11.140625" customWidth="1"/>
    <col min="2" max="2" width="13.140625" customWidth="1"/>
    <col min="3" max="3" width="12.85546875" customWidth="1"/>
    <col min="4" max="4" width="8.140625" bestFit="1" customWidth="1"/>
    <col min="5" max="5" width="4.7109375" customWidth="1"/>
    <col min="13" max="13" width="11.42578125" customWidth="1"/>
    <col min="14" max="16" width="9.5703125" bestFit="1" customWidth="1"/>
    <col min="19" max="19" width="15.85546875" bestFit="1" customWidth="1"/>
    <col min="20" max="20" width="11" customWidth="1"/>
    <col min="21" max="21" width="10.42578125" customWidth="1"/>
    <col min="22" max="22" width="10.7109375" customWidth="1"/>
    <col min="23" max="23" width="10.5703125" customWidth="1"/>
  </cols>
  <sheetData>
    <row r="1" spans="1:16">
      <c r="A1" s="2" t="s">
        <v>0</v>
      </c>
      <c r="B1" t="s">
        <v>31</v>
      </c>
    </row>
    <row r="3" spans="1:16">
      <c r="A3" s="1"/>
    </row>
    <row r="5" spans="1:16" ht="13.5" thickBot="1">
      <c r="A5" s="2" t="s">
        <v>2</v>
      </c>
    </row>
    <row r="6" spans="1:16">
      <c r="F6" s="10"/>
      <c r="G6" s="35" t="s">
        <v>27</v>
      </c>
      <c r="H6" s="130" t="s">
        <v>28</v>
      </c>
      <c r="I6" s="131"/>
      <c r="M6" s="23" t="s">
        <v>25</v>
      </c>
      <c r="N6" s="22" t="s">
        <v>30</v>
      </c>
      <c r="O6" s="22" t="s">
        <v>29</v>
      </c>
      <c r="P6" s="24" t="s">
        <v>35</v>
      </c>
    </row>
    <row r="7" spans="1:16">
      <c r="B7" t="s">
        <v>3</v>
      </c>
      <c r="C7">
        <v>435</v>
      </c>
      <c r="D7" s="29" t="s">
        <v>9</v>
      </c>
      <c r="F7" s="13" t="s">
        <v>22</v>
      </c>
      <c r="G7" s="14">
        <f>C28</f>
        <v>225</v>
      </c>
      <c r="H7" s="15">
        <f>C29</f>
        <v>15</v>
      </c>
      <c r="I7" s="16">
        <f>H7/$H$10</f>
        <v>0.51963048498845266</v>
      </c>
      <c r="K7" s="52"/>
      <c r="M7" s="19">
        <v>435</v>
      </c>
      <c r="N7" s="20">
        <v>435</v>
      </c>
      <c r="O7" s="20">
        <v>435</v>
      </c>
      <c r="P7" s="21">
        <v>435</v>
      </c>
    </row>
    <row r="8" spans="1:16">
      <c r="B8" t="s">
        <v>4</v>
      </c>
      <c r="C8">
        <v>6</v>
      </c>
      <c r="D8" s="29" t="s">
        <v>10</v>
      </c>
      <c r="F8" s="13" t="s">
        <v>5</v>
      </c>
      <c r="G8" s="14">
        <f>C20</f>
        <v>120</v>
      </c>
      <c r="H8" s="15">
        <f>C21</f>
        <v>7.8666666666666663</v>
      </c>
      <c r="I8" s="16">
        <f>H8/$H$10</f>
        <v>0.27251732101616627</v>
      </c>
      <c r="K8" s="52"/>
      <c r="M8" s="19">
        <v>6</v>
      </c>
      <c r="N8" s="20">
        <v>6</v>
      </c>
      <c r="O8" s="20">
        <v>6</v>
      </c>
      <c r="P8" s="21">
        <v>6</v>
      </c>
    </row>
    <row r="9" spans="1:16" ht="13.5" thickBot="1">
      <c r="D9" s="29"/>
      <c r="F9" s="13" t="s">
        <v>26</v>
      </c>
      <c r="G9" s="7">
        <f>C26</f>
        <v>90</v>
      </c>
      <c r="H9" s="8">
        <f>C8</f>
        <v>6</v>
      </c>
      <c r="I9" s="16">
        <f>H9/$H$10</f>
        <v>0.20785219399538105</v>
      </c>
      <c r="K9" s="52"/>
      <c r="M9" s="19"/>
      <c r="N9" s="20"/>
      <c r="O9" s="20"/>
      <c r="P9" s="21"/>
    </row>
    <row r="10" spans="1:16" ht="13.5" thickBot="1">
      <c r="B10" t="s">
        <v>5</v>
      </c>
      <c r="D10" s="29"/>
      <c r="F10" s="17"/>
      <c r="G10" s="7">
        <f>SUM(G7:G9)</f>
        <v>435</v>
      </c>
      <c r="H10" s="7">
        <f>SUM(H7:H9)</f>
        <v>28.866666666666667</v>
      </c>
      <c r="I10" s="18"/>
      <c r="M10" s="19"/>
      <c r="N10" s="20"/>
      <c r="O10" s="20"/>
      <c r="P10" s="21"/>
    </row>
    <row r="11" spans="1:16">
      <c r="B11" t="s">
        <v>14</v>
      </c>
      <c r="C11">
        <v>3540</v>
      </c>
      <c r="D11" s="29" t="s">
        <v>12</v>
      </c>
      <c r="M11" s="19">
        <v>3540</v>
      </c>
      <c r="N11" s="20">
        <v>3540</v>
      </c>
      <c r="O11" s="20">
        <v>3540</v>
      </c>
      <c r="P11" s="21">
        <v>3540</v>
      </c>
    </row>
    <row r="12" spans="1:16">
      <c r="B12" t="s">
        <v>6</v>
      </c>
      <c r="C12">
        <v>450</v>
      </c>
      <c r="D12" s="29" t="s">
        <v>11</v>
      </c>
      <c r="M12" s="19">
        <v>450</v>
      </c>
      <c r="N12" s="20">
        <v>600</v>
      </c>
      <c r="O12" s="20">
        <v>450</v>
      </c>
      <c r="P12" s="21">
        <v>600</v>
      </c>
    </row>
    <row r="13" spans="1:16">
      <c r="B13" t="s">
        <v>7</v>
      </c>
      <c r="C13">
        <v>60</v>
      </c>
      <c r="D13" s="29" t="s">
        <v>12</v>
      </c>
      <c r="M13" s="19">
        <v>60</v>
      </c>
      <c r="N13" s="20">
        <v>60</v>
      </c>
      <c r="O13" s="20">
        <v>60</v>
      </c>
      <c r="P13" s="21">
        <v>60</v>
      </c>
    </row>
    <row r="14" spans="1:16">
      <c r="B14" t="s">
        <v>8</v>
      </c>
      <c r="C14" s="9">
        <v>2</v>
      </c>
      <c r="D14" s="29" t="s">
        <v>13</v>
      </c>
      <c r="G14">
        <f>G7/$G$10</f>
        <v>0.51724137931034486</v>
      </c>
      <c r="H14">
        <f>H7/$H$10</f>
        <v>0.51963048498845266</v>
      </c>
      <c r="M14" s="19">
        <v>2</v>
      </c>
      <c r="N14" s="20">
        <v>2</v>
      </c>
      <c r="O14" s="20">
        <v>4</v>
      </c>
      <c r="P14" s="21">
        <v>4</v>
      </c>
    </row>
    <row r="15" spans="1:16">
      <c r="D15" s="29"/>
      <c r="G15">
        <f>G8/$G$10</f>
        <v>0.27586206896551724</v>
      </c>
      <c r="H15">
        <f>H8/$H$10</f>
        <v>0.27251732101616627</v>
      </c>
      <c r="M15" s="19"/>
      <c r="N15" s="20"/>
      <c r="O15" s="20"/>
      <c r="P15" s="21"/>
    </row>
    <row r="16" spans="1:16">
      <c r="D16" s="29"/>
      <c r="G16">
        <f>G9/$G$10</f>
        <v>0.20689655172413793</v>
      </c>
      <c r="H16">
        <f>H9/$H$10</f>
        <v>0.20785219399538105</v>
      </c>
      <c r="M16" s="19"/>
      <c r="N16" s="20"/>
      <c r="O16" s="20"/>
      <c r="P16" s="21"/>
    </row>
    <row r="17" spans="1:24">
      <c r="D17" s="29"/>
      <c r="M17" s="19"/>
      <c r="N17" s="20"/>
      <c r="O17" s="20"/>
      <c r="P17" s="21"/>
    </row>
    <row r="18" spans="1:24">
      <c r="A18" s="2" t="s">
        <v>15</v>
      </c>
      <c r="D18" s="29"/>
      <c r="M18" s="19"/>
      <c r="N18" s="20"/>
      <c r="O18" s="20"/>
      <c r="P18" s="21"/>
    </row>
    <row r="19" spans="1:24">
      <c r="B19" t="s">
        <v>36</v>
      </c>
      <c r="C19" s="5">
        <f>FLOOR(C11/C13,1)+1</f>
        <v>60</v>
      </c>
      <c r="D19" s="29"/>
      <c r="M19" s="19">
        <v>60</v>
      </c>
      <c r="N19" s="20">
        <v>60</v>
      </c>
      <c r="O19" s="20">
        <v>60</v>
      </c>
      <c r="P19" s="21">
        <v>60</v>
      </c>
    </row>
    <row r="20" spans="1:24">
      <c r="B20" t="s">
        <v>18</v>
      </c>
      <c r="C20">
        <f>C19*C14</f>
        <v>120</v>
      </c>
      <c r="D20" s="29" t="s">
        <v>9</v>
      </c>
      <c r="M20" s="19">
        <v>120</v>
      </c>
      <c r="N20" s="20">
        <v>120</v>
      </c>
      <c r="O20" s="20">
        <v>240</v>
      </c>
      <c r="P20" s="21">
        <v>240</v>
      </c>
    </row>
    <row r="21" spans="1:24">
      <c r="B21" t="s">
        <v>20</v>
      </c>
      <c r="C21" s="3">
        <f>C11/C12</f>
        <v>7.8666666666666663</v>
      </c>
      <c r="D21" s="29" t="s">
        <v>10</v>
      </c>
      <c r="M21" s="25">
        <v>7.8666666666666663</v>
      </c>
      <c r="N21" s="15">
        <v>5.9</v>
      </c>
      <c r="O21" s="15">
        <v>7.8666666666666663</v>
      </c>
      <c r="P21" s="26">
        <v>5.9</v>
      </c>
    </row>
    <row r="22" spans="1:24">
      <c r="D22" s="29"/>
      <c r="M22" s="19"/>
      <c r="N22" s="20"/>
      <c r="O22" s="20"/>
      <c r="P22" s="21"/>
      <c r="S22" s="2" t="s">
        <v>151</v>
      </c>
    </row>
    <row r="23" spans="1:24" ht="13.5" thickBot="1">
      <c r="B23" t="s">
        <v>16</v>
      </c>
      <c r="C23" s="4">
        <f>C13/C12</f>
        <v>0.13333333333333333</v>
      </c>
      <c r="D23" s="29" t="s">
        <v>10</v>
      </c>
      <c r="M23" s="39">
        <v>0.13333333333333333</v>
      </c>
      <c r="N23" s="40">
        <v>0.1</v>
      </c>
      <c r="O23" s="40">
        <v>0.13333333333333333</v>
      </c>
      <c r="P23" s="41">
        <v>0.1</v>
      </c>
      <c r="S23" s="2" t="s">
        <v>95</v>
      </c>
    </row>
    <row r="24" spans="1:24">
      <c r="B24" t="s">
        <v>16</v>
      </c>
      <c r="C24" s="3">
        <f>60*(C13/C12)</f>
        <v>8</v>
      </c>
      <c r="D24" s="29" t="s">
        <v>17</v>
      </c>
      <c r="M24" s="19">
        <v>8</v>
      </c>
      <c r="N24" s="20">
        <v>6</v>
      </c>
      <c r="O24" s="20">
        <v>8</v>
      </c>
      <c r="P24" s="21">
        <v>6</v>
      </c>
      <c r="S24" s="10"/>
      <c r="T24" s="70"/>
      <c r="U24" s="70"/>
      <c r="V24" s="70"/>
      <c r="W24" s="70"/>
      <c r="X24" s="12"/>
    </row>
    <row r="25" spans="1:24">
      <c r="D25" s="29"/>
      <c r="M25" s="19"/>
      <c r="N25" s="20"/>
      <c r="O25" s="20"/>
      <c r="P25" s="21"/>
      <c r="S25" s="71"/>
      <c r="T25" s="20"/>
      <c r="U25" s="20"/>
      <c r="V25" s="20"/>
      <c r="W25" s="20"/>
      <c r="X25" s="72"/>
    </row>
    <row r="26" spans="1:24">
      <c r="B26" t="s">
        <v>21</v>
      </c>
      <c r="C26" s="3">
        <f>C8*C14/C23</f>
        <v>90</v>
      </c>
      <c r="D26" s="29" t="s">
        <v>9</v>
      </c>
      <c r="M26" s="25">
        <v>90</v>
      </c>
      <c r="N26" s="15">
        <v>120</v>
      </c>
      <c r="O26" s="15">
        <v>180</v>
      </c>
      <c r="P26" s="26">
        <v>240</v>
      </c>
      <c r="S26" s="71"/>
      <c r="T26" s="20"/>
      <c r="U26" s="20"/>
      <c r="V26" s="20"/>
      <c r="W26" s="20"/>
      <c r="X26" s="72"/>
    </row>
    <row r="27" spans="1:24">
      <c r="C27" s="3"/>
      <c r="D27" s="29"/>
      <c r="M27" s="25"/>
      <c r="N27" s="15"/>
      <c r="O27" s="15"/>
      <c r="P27" s="26"/>
      <c r="S27" s="73"/>
      <c r="T27" s="74" t="s">
        <v>25</v>
      </c>
      <c r="U27" s="74" t="s">
        <v>30</v>
      </c>
      <c r="V27" s="74" t="s">
        <v>29</v>
      </c>
      <c r="W27" s="75" t="s">
        <v>129</v>
      </c>
      <c r="X27" s="76"/>
    </row>
    <row r="28" spans="1:24">
      <c r="B28" t="s">
        <v>23</v>
      </c>
      <c r="C28" s="3">
        <f>C7-C20-C26</f>
        <v>225</v>
      </c>
      <c r="D28" s="29" t="s">
        <v>9</v>
      </c>
      <c r="M28" s="25">
        <v>225</v>
      </c>
      <c r="N28" s="15">
        <v>195</v>
      </c>
      <c r="O28" s="15">
        <v>15</v>
      </c>
      <c r="P28" s="36">
        <v>-45</v>
      </c>
      <c r="S28" s="71" t="s">
        <v>18</v>
      </c>
      <c r="T28" s="77">
        <v>120</v>
      </c>
      <c r="U28" s="77">
        <v>120</v>
      </c>
      <c r="V28" s="77">
        <v>240</v>
      </c>
      <c r="W28" s="77">
        <v>120</v>
      </c>
      <c r="X28" s="78" t="s">
        <v>9</v>
      </c>
    </row>
    <row r="29" spans="1:24">
      <c r="B29" t="s">
        <v>24</v>
      </c>
      <c r="C29" s="54">
        <f>C28*C23/C14</f>
        <v>15</v>
      </c>
      <c r="D29" s="29" t="s">
        <v>10</v>
      </c>
      <c r="M29" s="27">
        <v>15</v>
      </c>
      <c r="N29" s="28">
        <v>9.75</v>
      </c>
      <c r="O29" s="28">
        <v>0.5</v>
      </c>
      <c r="P29" s="37">
        <v>-1.125</v>
      </c>
      <c r="S29" s="71" t="s">
        <v>20</v>
      </c>
      <c r="T29" s="79">
        <v>7.8666666666666663</v>
      </c>
      <c r="U29" s="79">
        <v>5.9</v>
      </c>
      <c r="V29" s="79">
        <v>7.8666666666666663</v>
      </c>
      <c r="W29" s="79">
        <v>7.8666666666666663</v>
      </c>
      <c r="X29" s="78" t="s">
        <v>10</v>
      </c>
    </row>
    <row r="30" spans="1:24">
      <c r="S30" s="71"/>
      <c r="T30" s="77"/>
      <c r="U30" s="77"/>
      <c r="V30" s="77"/>
      <c r="W30" s="77"/>
      <c r="X30" s="78"/>
    </row>
    <row r="31" spans="1:24">
      <c r="M31" s="3"/>
      <c r="S31" s="71" t="s">
        <v>16</v>
      </c>
      <c r="T31" s="80">
        <v>0.13333333333333333</v>
      </c>
      <c r="U31" s="80">
        <v>0.1</v>
      </c>
      <c r="V31" s="80">
        <v>0.13333333333333333</v>
      </c>
      <c r="W31" s="80">
        <v>0.13333333333333333</v>
      </c>
      <c r="X31" s="78" t="s">
        <v>10</v>
      </c>
    </row>
    <row r="32" spans="1:24">
      <c r="S32" s="71" t="s">
        <v>16</v>
      </c>
      <c r="T32" s="77">
        <v>8</v>
      </c>
      <c r="U32" s="77">
        <v>6</v>
      </c>
      <c r="V32" s="77">
        <v>8</v>
      </c>
      <c r="W32" s="77">
        <v>8</v>
      </c>
      <c r="X32" s="78" t="s">
        <v>17</v>
      </c>
    </row>
    <row r="33" spans="19:24">
      <c r="S33" s="71"/>
      <c r="T33" s="77"/>
      <c r="U33" s="77"/>
      <c r="V33" s="77"/>
      <c r="W33" s="77"/>
      <c r="X33" s="78"/>
    </row>
    <row r="34" spans="19:24">
      <c r="S34" s="71" t="s">
        <v>21</v>
      </c>
      <c r="T34" s="79">
        <v>90</v>
      </c>
      <c r="U34" s="79">
        <v>120</v>
      </c>
      <c r="V34" s="79">
        <v>180</v>
      </c>
      <c r="W34" s="79">
        <v>90</v>
      </c>
      <c r="X34" s="78" t="s">
        <v>9</v>
      </c>
    </row>
    <row r="35" spans="19:24">
      <c r="S35" s="71"/>
      <c r="T35" s="79"/>
      <c r="U35" s="79"/>
      <c r="V35" s="79"/>
      <c r="W35" s="79"/>
      <c r="X35" s="78"/>
    </row>
    <row r="36" spans="19:24">
      <c r="S36" s="71" t="s">
        <v>23</v>
      </c>
      <c r="T36" s="79">
        <v>225</v>
      </c>
      <c r="U36" s="79">
        <v>195</v>
      </c>
      <c r="V36" s="79">
        <v>15</v>
      </c>
      <c r="W36" s="79">
        <v>225</v>
      </c>
      <c r="X36" s="78" t="s">
        <v>9</v>
      </c>
    </row>
    <row r="37" spans="19:24" ht="13.5" thickBot="1">
      <c r="S37" s="17" t="s">
        <v>24</v>
      </c>
      <c r="T37" s="81">
        <v>15</v>
      </c>
      <c r="U37" s="81">
        <v>9.75</v>
      </c>
      <c r="V37" s="81">
        <v>0.5</v>
      </c>
      <c r="W37" s="81">
        <v>15</v>
      </c>
      <c r="X37" s="82" t="s">
        <v>10</v>
      </c>
    </row>
  </sheetData>
  <mergeCells count="1">
    <mergeCell ref="H6:I6"/>
  </mergeCells>
  <pageMargins left="0.75" right="0.75" top="1" bottom="1" header="0.5" footer="0.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sheetPr codeName="Sheet43">
    <tabColor indexed="10"/>
    <pageSetUpPr fitToPage="1"/>
  </sheetPr>
  <dimension ref="A1:M110"/>
  <sheetViews>
    <sheetView zoomScale="60" zoomScaleNormal="60" workbookViewId="0">
      <selection activeCell="M25" sqref="M25"/>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78" spans="5:13">
      <c r="E78" s="2"/>
      <c r="M78" s="2"/>
    </row>
    <row r="107" spans="1:11">
      <c r="B107" t="s">
        <v>126</v>
      </c>
      <c r="D107" t="s">
        <v>82</v>
      </c>
      <c r="F107" t="s">
        <v>29</v>
      </c>
      <c r="H107" t="s">
        <v>127</v>
      </c>
      <c r="J107" t="s">
        <v>128</v>
      </c>
    </row>
    <row r="108" spans="1:11">
      <c r="B108" t="s">
        <v>28</v>
      </c>
      <c r="C108" t="s">
        <v>84</v>
      </c>
      <c r="D108" t="s">
        <v>28</v>
      </c>
      <c r="E108" t="s">
        <v>84</v>
      </c>
      <c r="F108" t="s">
        <v>28</v>
      </c>
      <c r="G108" t="s">
        <v>84</v>
      </c>
      <c r="H108" t="s">
        <v>28</v>
      </c>
      <c r="I108" t="s">
        <v>84</v>
      </c>
      <c r="J108" t="s">
        <v>28</v>
      </c>
      <c r="K108" t="s">
        <v>84</v>
      </c>
    </row>
    <row r="109" spans="1:11">
      <c r="A109" t="s">
        <v>124</v>
      </c>
      <c r="B109">
        <v>0</v>
      </c>
      <c r="C109" s="67">
        <f>C49</f>
        <v>-1990839.7400000002</v>
      </c>
      <c r="D109">
        <v>0</v>
      </c>
      <c r="E109" s="67">
        <f>E49</f>
        <v>-1725394.44</v>
      </c>
      <c r="F109">
        <v>0</v>
      </c>
      <c r="G109" s="67">
        <f>G49</f>
        <v>-1081876.46</v>
      </c>
      <c r="H109">
        <v>0</v>
      </c>
      <c r="I109" s="67">
        <f>I49</f>
        <v>-2657722.6500000004</v>
      </c>
      <c r="J109">
        <v>0</v>
      </c>
      <c r="K109" s="67">
        <f>K49</f>
        <v>-2126832.06</v>
      </c>
    </row>
    <row r="110" spans="1:11">
      <c r="A110" t="s">
        <v>125</v>
      </c>
      <c r="B110" s="3">
        <f>B55</f>
        <v>15</v>
      </c>
      <c r="C110" s="67">
        <f>C57</f>
        <v>1.0000001871958375E-2</v>
      </c>
      <c r="D110" s="3">
        <f>D55</f>
        <v>12.857142857142858</v>
      </c>
      <c r="E110" s="67">
        <f>E57</f>
        <v>549850.94571428606</v>
      </c>
      <c r="F110" s="3">
        <f>F55</f>
        <v>8.6774847870182494</v>
      </c>
      <c r="G110" s="67">
        <f>G57</f>
        <v>897339.19870182383</v>
      </c>
      <c r="H110" s="3">
        <f>H55</f>
        <v>7.6271186440677967</v>
      </c>
      <c r="I110" s="67">
        <f>I57</f>
        <v>-633139.8533898287</v>
      </c>
      <c r="J110" s="3">
        <f>J55</f>
        <v>5.6521739130434785</v>
      </c>
      <c r="K110" s="67">
        <f>K57</f>
        <v>-126374.70782608655</v>
      </c>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worksheet>
</file>

<file path=xl/worksheets/sheet31.xml><?xml version="1.0" encoding="utf-8"?>
<worksheet xmlns="http://schemas.openxmlformats.org/spreadsheetml/2006/main" xmlns:r="http://schemas.openxmlformats.org/officeDocument/2006/relationships">
  <sheetPr codeName="Sheet8" enableFormatConditionsCalculation="0">
    <tabColor indexed="10"/>
  </sheetPr>
  <dimension ref="A1:F27"/>
  <sheetViews>
    <sheetView workbookViewId="0">
      <selection activeCell="B29" sqref="B29"/>
    </sheetView>
  </sheetViews>
  <sheetFormatPr defaultRowHeight="12.75"/>
  <cols>
    <col min="1" max="1" width="16.42578125" bestFit="1" customWidth="1"/>
    <col min="2" max="2" width="6.28515625" bestFit="1" customWidth="1"/>
    <col min="3" max="3" width="11.7109375" bestFit="1" customWidth="1"/>
    <col min="4" max="4" width="13.42578125" bestFit="1" customWidth="1"/>
    <col min="5" max="6" width="14" bestFit="1" customWidth="1"/>
  </cols>
  <sheetData>
    <row r="1" spans="1:6">
      <c r="A1" t="s">
        <v>122</v>
      </c>
      <c r="B1" s="53" t="s">
        <v>72</v>
      </c>
      <c r="C1" s="53" t="s">
        <v>82</v>
      </c>
      <c r="D1" s="53" t="s">
        <v>29</v>
      </c>
      <c r="E1" s="53" t="s">
        <v>83</v>
      </c>
      <c r="F1" s="53" t="s">
        <v>112</v>
      </c>
    </row>
    <row r="2" spans="1:6">
      <c r="A2" s="66">
        <v>500</v>
      </c>
      <c r="B2" s="49">
        <v>0.01</v>
      </c>
      <c r="C2" s="49">
        <v>165448.76</v>
      </c>
      <c r="D2" s="49">
        <v>-283995.13</v>
      </c>
      <c r="E2" s="49">
        <v>-2039209.33</v>
      </c>
      <c r="F2" s="49">
        <v>-1967165.71</v>
      </c>
    </row>
    <row r="3" spans="1:6">
      <c r="A3" s="66">
        <v>600</v>
      </c>
      <c r="B3" s="49">
        <v>0.01</v>
      </c>
      <c r="C3" s="49">
        <v>329665.90999999997</v>
      </c>
      <c r="D3" s="49">
        <v>191548.13</v>
      </c>
      <c r="E3" s="49">
        <v>-1492353.04</v>
      </c>
      <c r="F3" s="49">
        <v>-1294062.48</v>
      </c>
    </row>
    <row r="4" spans="1:6">
      <c r="A4" s="66">
        <v>700</v>
      </c>
      <c r="B4" s="49">
        <v>0.01</v>
      </c>
      <c r="C4" s="49">
        <v>435753.09</v>
      </c>
      <c r="D4" s="49">
        <v>521144.6</v>
      </c>
      <c r="E4" s="49">
        <v>-1098463.55</v>
      </c>
      <c r="F4" s="49">
        <v>-776590.06</v>
      </c>
    </row>
    <row r="5" spans="1:6">
      <c r="A5" s="66">
        <v>800</v>
      </c>
      <c r="B5" s="49">
        <v>0.01</v>
      </c>
      <c r="C5" s="49">
        <v>509934.36</v>
      </c>
      <c r="D5" s="49">
        <v>763043.57</v>
      </c>
      <c r="E5" s="49">
        <v>-801234.05</v>
      </c>
      <c r="F5" s="49">
        <v>-366365.81</v>
      </c>
    </row>
    <row r="6" spans="1:6">
      <c r="A6" s="66">
        <v>900</v>
      </c>
      <c r="B6" s="49">
        <v>0.01</v>
      </c>
      <c r="C6" s="49">
        <v>564721.82999999996</v>
      </c>
      <c r="D6" s="49">
        <v>948136.51</v>
      </c>
      <c r="E6" s="49">
        <v>-568972.75</v>
      </c>
      <c r="F6" s="49">
        <v>-33178.97</v>
      </c>
    </row>
    <row r="7" spans="1:6">
      <c r="A7" s="66">
        <v>1000</v>
      </c>
      <c r="B7" s="49">
        <v>0.01</v>
      </c>
      <c r="C7" s="49">
        <v>606841.68000000005</v>
      </c>
      <c r="D7" s="49">
        <v>1094330.77</v>
      </c>
      <c r="E7" s="49">
        <v>-382477.22</v>
      </c>
      <c r="F7" s="49">
        <v>242808.41</v>
      </c>
    </row>
    <row r="8" spans="1:6">
      <c r="A8" s="66">
        <v>1100</v>
      </c>
      <c r="B8" s="49">
        <v>0.01</v>
      </c>
      <c r="C8" s="49">
        <v>640232.02</v>
      </c>
      <c r="D8" s="49">
        <v>1212722.6299999999</v>
      </c>
      <c r="E8" s="49">
        <v>-229433.81</v>
      </c>
      <c r="F8" s="49">
        <v>475161.42</v>
      </c>
    </row>
    <row r="9" spans="1:6">
      <c r="A9" s="66">
        <v>1200</v>
      </c>
      <c r="B9" s="49">
        <v>0.01</v>
      </c>
      <c r="C9" s="49">
        <v>667351.88</v>
      </c>
      <c r="D9" s="49">
        <v>1310554.3899999999</v>
      </c>
      <c r="E9" s="49">
        <v>-101582.72</v>
      </c>
      <c r="F9" s="49">
        <v>673470.03</v>
      </c>
    </row>
    <row r="10" spans="1:6">
      <c r="A10" s="66">
        <v>1300</v>
      </c>
      <c r="B10" s="49">
        <v>0.01</v>
      </c>
      <c r="C10" s="49">
        <v>689815.97</v>
      </c>
      <c r="D10" s="49">
        <v>1392753.92</v>
      </c>
      <c r="E10" s="49">
        <v>6823.33</v>
      </c>
      <c r="F10" s="49">
        <v>844705.8</v>
      </c>
    </row>
    <row r="11" spans="1:6">
      <c r="A11" s="66">
        <v>1400</v>
      </c>
      <c r="B11" s="49">
        <v>0.01</v>
      </c>
      <c r="C11" s="49">
        <v>708728.42</v>
      </c>
      <c r="D11" s="49">
        <v>1462790.76</v>
      </c>
      <c r="E11" s="49">
        <v>99906.97</v>
      </c>
      <c r="F11" s="49">
        <v>994058.4</v>
      </c>
    </row>
    <row r="12" spans="1:6">
      <c r="A12" s="66">
        <v>1500</v>
      </c>
      <c r="B12" s="49">
        <v>0.01</v>
      </c>
      <c r="C12" s="49">
        <v>724869.82</v>
      </c>
      <c r="D12" s="49">
        <v>1523178.43</v>
      </c>
      <c r="E12" s="49">
        <v>180702.34</v>
      </c>
      <c r="F12" s="49">
        <v>1125470.75</v>
      </c>
    </row>
    <row r="13" spans="1:6">
      <c r="A13" s="66">
        <v>1600</v>
      </c>
      <c r="B13" s="49">
        <v>0.01</v>
      </c>
      <c r="C13" s="49">
        <v>738807.62</v>
      </c>
      <c r="D13" s="49">
        <v>1575782.52</v>
      </c>
      <c r="E13" s="49">
        <v>251492.09</v>
      </c>
      <c r="F13" s="49">
        <v>1241992.18</v>
      </c>
    </row>
    <row r="14" spans="1:6">
      <c r="A14" s="66">
        <v>1700</v>
      </c>
      <c r="B14" s="49">
        <v>0.01</v>
      </c>
      <c r="C14" s="49">
        <v>750964.22</v>
      </c>
      <c r="D14" s="49">
        <v>1622016.78</v>
      </c>
      <c r="E14" s="49">
        <v>314026.48</v>
      </c>
      <c r="F14" s="49">
        <v>1346018.01</v>
      </c>
    </row>
    <row r="15" spans="1:6">
      <c r="A15" s="66">
        <v>1800</v>
      </c>
      <c r="B15" s="49">
        <v>0.01</v>
      </c>
      <c r="C15" s="49">
        <v>761660.58</v>
      </c>
      <c r="D15" s="49">
        <v>1662972.16</v>
      </c>
      <c r="E15" s="49">
        <v>369670.03</v>
      </c>
      <c r="F15" s="49">
        <v>1439455.97</v>
      </c>
    </row>
    <row r="16" spans="1:6">
      <c r="A16" s="66">
        <v>1900</v>
      </c>
      <c r="B16" s="49">
        <v>0.01</v>
      </c>
      <c r="C16" s="49">
        <v>771144.88</v>
      </c>
      <c r="D16" s="49">
        <v>1699503.92</v>
      </c>
      <c r="E16" s="49">
        <v>419502.24</v>
      </c>
      <c r="F16" s="49">
        <v>1523844.26</v>
      </c>
    </row>
    <row r="17" spans="1:6">
      <c r="A17" s="66">
        <v>2000</v>
      </c>
      <c r="B17" s="49">
        <v>0.01</v>
      </c>
      <c r="C17" s="49">
        <v>779612.1</v>
      </c>
      <c r="D17" s="49">
        <v>1732292.02</v>
      </c>
      <c r="E17" s="49">
        <v>464388.32</v>
      </c>
      <c r="F17" s="49">
        <v>1600436.85</v>
      </c>
    </row>
    <row r="18" spans="1:6">
      <c r="A18" s="66">
        <v>2100</v>
      </c>
      <c r="B18" s="49">
        <v>0.01</v>
      </c>
      <c r="C18" s="49">
        <v>787217.51</v>
      </c>
      <c r="D18" s="49">
        <v>1761883.89</v>
      </c>
      <c r="E18" s="49">
        <v>505029.86</v>
      </c>
      <c r="F18" s="49">
        <v>1670266.31</v>
      </c>
    </row>
    <row r="19" spans="1:6">
      <c r="A19" s="66">
        <v>2200</v>
      </c>
      <c r="B19" s="49">
        <v>0.01</v>
      </c>
      <c r="C19" s="49">
        <v>794086.33</v>
      </c>
      <c r="D19" s="49">
        <v>1788725.16</v>
      </c>
      <c r="E19" s="49">
        <v>542001.73</v>
      </c>
      <c r="F19" s="49">
        <v>1734190.52</v>
      </c>
    </row>
    <row r="20" spans="1:6">
      <c r="A20" s="66">
        <v>2300</v>
      </c>
      <c r="B20" s="49">
        <v>0.01</v>
      </c>
      <c r="C20" s="49">
        <v>800320.61</v>
      </c>
      <c r="D20" s="49">
        <v>1813182.3</v>
      </c>
      <c r="E20" s="49">
        <v>575779.49</v>
      </c>
      <c r="F20" s="49">
        <v>1792928.19</v>
      </c>
    </row>
    <row r="21" spans="1:6">
      <c r="A21" s="66">
        <v>2400</v>
      </c>
      <c r="B21" s="49">
        <v>0.01</v>
      </c>
      <c r="C21" s="49">
        <v>806004.4</v>
      </c>
      <c r="D21" s="49">
        <v>1835559.46</v>
      </c>
      <c r="E21" s="49">
        <v>606759.92000000004</v>
      </c>
      <c r="F21" s="49">
        <v>1847085.92</v>
      </c>
    </row>
    <row r="22" spans="1:6">
      <c r="A22" s="66">
        <v>2500</v>
      </c>
      <c r="B22" s="49">
        <v>0.01</v>
      </c>
      <c r="C22" s="49">
        <v>811207.53</v>
      </c>
      <c r="D22" s="49">
        <v>1856111.15</v>
      </c>
      <c r="E22" s="49">
        <v>635276.69999999995</v>
      </c>
      <c r="F22" s="49">
        <v>1897179.28</v>
      </c>
    </row>
    <row r="23" spans="1:6">
      <c r="A23" s="66">
        <v>2600</v>
      </c>
      <c r="B23" s="49">
        <v>0.01</v>
      </c>
      <c r="C23" s="49">
        <v>815988.51</v>
      </c>
      <c r="D23" s="49">
        <v>1875052</v>
      </c>
      <c r="E23" s="49">
        <v>661612.46</v>
      </c>
      <c r="F23" s="49">
        <v>1943649.25</v>
      </c>
    </row>
    <row r="24" spans="1:6">
      <c r="A24" s="66">
        <v>2700</v>
      </c>
      <c r="B24" s="49">
        <v>0.01</v>
      </c>
      <c r="C24" s="49">
        <v>820396.69</v>
      </c>
      <c r="D24" s="49">
        <v>1892564.25</v>
      </c>
      <c r="E24" s="49">
        <v>686008.2</v>
      </c>
      <c r="F24" s="49">
        <v>1986875.25</v>
      </c>
    </row>
    <row r="25" spans="1:6">
      <c r="A25" s="66">
        <v>2800</v>
      </c>
      <c r="B25" s="49">
        <v>0.01</v>
      </c>
      <c r="C25" s="49">
        <v>824474.06</v>
      </c>
      <c r="D25" s="49">
        <v>1908803.66</v>
      </c>
      <c r="E25" s="49">
        <v>708670.68</v>
      </c>
      <c r="F25" s="49">
        <v>2027185.49</v>
      </c>
    </row>
    <row r="26" spans="1:6">
      <c r="A26" s="66">
        <v>2900</v>
      </c>
      <c r="B26" s="49">
        <v>0.01</v>
      </c>
      <c r="C26" s="49">
        <v>828256.5</v>
      </c>
      <c r="D26" s="49">
        <v>1923904.12</v>
      </c>
      <c r="E26" s="49">
        <v>729778.26</v>
      </c>
      <c r="F26" s="49">
        <v>2064865.38</v>
      </c>
    </row>
    <row r="27" spans="1:6">
      <c r="A27" s="66">
        <v>3000</v>
      </c>
      <c r="B27" s="49">
        <v>0.01</v>
      </c>
      <c r="C27" s="49">
        <v>831774.89</v>
      </c>
      <c r="D27" s="49">
        <v>1937981.4</v>
      </c>
      <c r="E27" s="49">
        <v>749485.68</v>
      </c>
      <c r="F27" s="49">
        <v>2100164.23</v>
      </c>
    </row>
  </sheetData>
  <phoneticPr fontId="3" type="noConversion"/>
  <pageMargins left="0.75" right="0.75" top="1" bottom="1" header="0.5" footer="0.5"/>
  <headerFooter alignWithMargins="0"/>
  <drawing r:id="rId1"/>
</worksheet>
</file>

<file path=xl/worksheets/sheet32.xml><?xml version="1.0" encoding="utf-8"?>
<worksheet xmlns="http://schemas.openxmlformats.org/spreadsheetml/2006/main" xmlns:r="http://schemas.openxmlformats.org/officeDocument/2006/relationships">
  <sheetPr codeName="Sheet44">
    <tabColor indexed="10"/>
    <pageSetUpPr fitToPage="1"/>
  </sheetPr>
  <dimension ref="A1:M141"/>
  <sheetViews>
    <sheetView topLeftCell="A48" zoomScale="80" zoomScaleNormal="80" workbookViewId="0">
      <selection activeCell="R70" sqref="R70"/>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t="s">
        <v>153</v>
      </c>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t="s">
        <v>154</v>
      </c>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58" spans="1:11" ht="13.5" thickBot="1">
      <c r="B58" s="6"/>
      <c r="C58" s="6"/>
      <c r="D58" s="6"/>
      <c r="E58" s="6"/>
      <c r="F58" s="6"/>
      <c r="G58" s="6"/>
      <c r="H58" s="6"/>
      <c r="I58" s="6"/>
      <c r="J58" s="6"/>
      <c r="K58" s="6"/>
    </row>
    <row r="59" spans="1:11">
      <c r="A59" s="10"/>
      <c r="B59" s="107" t="s">
        <v>32</v>
      </c>
      <c r="C59" s="12"/>
      <c r="D59" s="112" t="s">
        <v>159</v>
      </c>
      <c r="E59" s="6"/>
      <c r="F59" s="6"/>
      <c r="G59" s="6"/>
      <c r="H59" s="6"/>
      <c r="I59" s="6"/>
      <c r="J59" s="6"/>
      <c r="K59" s="6"/>
    </row>
    <row r="60" spans="1:11">
      <c r="A60" s="106" t="s">
        <v>63</v>
      </c>
      <c r="B60" s="74" t="s">
        <v>3</v>
      </c>
      <c r="C60" s="108" t="s">
        <v>84</v>
      </c>
      <c r="D60" s="6"/>
      <c r="E60" s="6"/>
      <c r="F60" s="6"/>
      <c r="G60" s="6"/>
      <c r="H60" s="6"/>
      <c r="I60" s="6"/>
      <c r="J60" s="6"/>
      <c r="K60" s="6"/>
    </row>
    <row r="61" spans="1:11">
      <c r="A61" s="71">
        <v>1</v>
      </c>
      <c r="B61" s="20">
        <v>225</v>
      </c>
      <c r="C61" s="100">
        <v>-1858117.09</v>
      </c>
      <c r="D61" s="6"/>
      <c r="E61" s="6"/>
      <c r="F61" s="6"/>
      <c r="G61" s="6"/>
      <c r="H61" s="6"/>
      <c r="I61" s="6"/>
      <c r="J61" s="6"/>
      <c r="K61" s="6"/>
    </row>
    <row r="62" spans="1:11">
      <c r="A62" s="71">
        <v>2</v>
      </c>
      <c r="B62" s="20">
        <v>240</v>
      </c>
      <c r="C62" s="100">
        <v>-1725394.44</v>
      </c>
      <c r="D62" s="6"/>
      <c r="E62" s="6"/>
      <c r="F62" s="6"/>
      <c r="G62" s="6"/>
      <c r="H62" s="6"/>
      <c r="I62" s="6"/>
      <c r="J62" s="6"/>
      <c r="K62" s="6"/>
    </row>
    <row r="63" spans="1:11">
      <c r="A63" s="71">
        <v>3</v>
      </c>
      <c r="B63" s="20">
        <v>255</v>
      </c>
      <c r="C63" s="100">
        <v>-1592671.79</v>
      </c>
      <c r="D63" s="6"/>
      <c r="E63" s="6"/>
      <c r="F63" s="6"/>
      <c r="G63" s="6"/>
      <c r="H63" s="6"/>
      <c r="I63" s="6"/>
      <c r="J63" s="6"/>
      <c r="K63" s="6"/>
    </row>
    <row r="64" spans="1:11">
      <c r="A64" s="71">
        <v>4</v>
      </c>
      <c r="B64" s="20">
        <v>270</v>
      </c>
      <c r="C64" s="100">
        <v>-1459949.14</v>
      </c>
      <c r="D64" s="6"/>
      <c r="E64" s="6"/>
      <c r="F64" s="6"/>
      <c r="G64" s="6"/>
      <c r="H64" s="6"/>
      <c r="I64" s="6"/>
      <c r="J64" s="6"/>
      <c r="K64" s="6"/>
    </row>
    <row r="65" spans="1:13">
      <c r="A65" s="71">
        <v>5</v>
      </c>
      <c r="B65" s="20">
        <v>285</v>
      </c>
      <c r="C65" s="100">
        <v>-1327226.49</v>
      </c>
      <c r="D65" s="6"/>
      <c r="E65" s="6"/>
      <c r="F65" s="6"/>
      <c r="G65" s="6"/>
      <c r="H65" s="6"/>
      <c r="I65" s="6"/>
      <c r="J65" s="6"/>
      <c r="K65" s="6"/>
    </row>
    <row r="66" spans="1:13">
      <c r="A66" s="71">
        <v>6</v>
      </c>
      <c r="B66" s="20">
        <v>300</v>
      </c>
      <c r="C66" s="100">
        <v>-1194503.8500000001</v>
      </c>
      <c r="D66" s="6"/>
      <c r="E66" s="6"/>
      <c r="F66" s="6"/>
      <c r="G66" s="6"/>
      <c r="H66" s="6"/>
      <c r="I66" s="6"/>
      <c r="J66" s="6"/>
      <c r="K66" s="6"/>
    </row>
    <row r="67" spans="1:13">
      <c r="A67" s="71">
        <v>7</v>
      </c>
      <c r="B67" s="20">
        <v>315</v>
      </c>
      <c r="C67" s="100">
        <v>-1061781.2</v>
      </c>
      <c r="D67" s="6"/>
      <c r="E67" s="6"/>
      <c r="F67" s="6"/>
      <c r="G67" s="6"/>
      <c r="H67" s="6"/>
      <c r="I67" s="6"/>
      <c r="J67" s="6"/>
      <c r="K67" s="6"/>
    </row>
    <row r="68" spans="1:13">
      <c r="A68" s="71">
        <v>8</v>
      </c>
      <c r="B68" s="20">
        <v>330</v>
      </c>
      <c r="C68" s="100">
        <v>-929058.55</v>
      </c>
      <c r="D68" s="6"/>
      <c r="E68" s="6"/>
      <c r="F68" s="6"/>
      <c r="G68" s="6"/>
      <c r="H68" s="6"/>
      <c r="I68" s="6"/>
      <c r="J68" s="6"/>
      <c r="K68" s="6"/>
    </row>
    <row r="69" spans="1:13">
      <c r="A69" s="71">
        <v>9</v>
      </c>
      <c r="B69" s="20">
        <v>345</v>
      </c>
      <c r="C69" s="100">
        <v>-796335.9</v>
      </c>
    </row>
    <row r="70" spans="1:13">
      <c r="A70" s="71">
        <v>10</v>
      </c>
      <c r="B70" s="20">
        <v>360</v>
      </c>
      <c r="C70" s="100">
        <v>-663613.25</v>
      </c>
    </row>
    <row r="71" spans="1:13">
      <c r="A71" s="71">
        <v>11</v>
      </c>
      <c r="B71" s="20">
        <v>375</v>
      </c>
      <c r="C71" s="100">
        <v>-530890.6</v>
      </c>
    </row>
    <row r="72" spans="1:13">
      <c r="A72" s="71">
        <v>12</v>
      </c>
      <c r="B72" s="20">
        <v>390</v>
      </c>
      <c r="C72" s="100">
        <v>-398167.95</v>
      </c>
    </row>
    <row r="73" spans="1:13">
      <c r="A73" s="71">
        <v>13</v>
      </c>
      <c r="B73" s="20">
        <v>405</v>
      </c>
      <c r="C73" s="100">
        <v>-265445.3</v>
      </c>
    </row>
    <row r="74" spans="1:13">
      <c r="A74" s="71">
        <v>14</v>
      </c>
      <c r="B74" s="20">
        <v>420</v>
      </c>
      <c r="C74" s="100">
        <v>-132722.65</v>
      </c>
    </row>
    <row r="75" spans="1:13">
      <c r="A75" s="71">
        <v>15</v>
      </c>
      <c r="B75" s="20">
        <v>435</v>
      </c>
      <c r="C75" s="100">
        <v>0</v>
      </c>
    </row>
    <row r="76" spans="1:13">
      <c r="A76" s="71"/>
      <c r="B76" s="20"/>
      <c r="C76" s="72"/>
    </row>
    <row r="77" spans="1:13">
      <c r="A77" s="71" t="s">
        <v>116</v>
      </c>
      <c r="B77" s="51">
        <f>SLOPE(B61:B62,A61:A62)</f>
        <v>15</v>
      </c>
      <c r="C77" s="109"/>
    </row>
    <row r="78" spans="1:13">
      <c r="A78" s="71" t="s">
        <v>109</v>
      </c>
      <c r="B78" s="51">
        <f>INTERCEPT(B61:B62,A61:A62)</f>
        <v>210</v>
      </c>
      <c r="C78" s="109"/>
    </row>
    <row r="79" spans="1:13">
      <c r="A79" s="71"/>
      <c r="B79" s="51"/>
      <c r="C79" s="109"/>
      <c r="E79" s="2" t="s">
        <v>155</v>
      </c>
      <c r="M79" s="2" t="s">
        <v>158</v>
      </c>
    </row>
    <row r="80" spans="1:13">
      <c r="A80" s="71" t="s">
        <v>122</v>
      </c>
      <c r="B80" s="51">
        <v>870</v>
      </c>
      <c r="C80" s="72"/>
    </row>
    <row r="81" spans="1:3">
      <c r="A81" s="71" t="s">
        <v>120</v>
      </c>
      <c r="B81" s="110">
        <v>-29</v>
      </c>
      <c r="C81" s="72"/>
    </row>
    <row r="82" spans="1:3">
      <c r="A82" s="71" t="s">
        <v>121</v>
      </c>
      <c r="B82" s="51">
        <v>870</v>
      </c>
      <c r="C82" s="72"/>
    </row>
    <row r="83" spans="1:3">
      <c r="A83" s="71"/>
      <c r="B83" s="20"/>
      <c r="C83" s="72"/>
    </row>
    <row r="84" spans="1:3">
      <c r="A84" s="71" t="s">
        <v>117</v>
      </c>
      <c r="B84" s="15">
        <v>15</v>
      </c>
      <c r="C84" s="72"/>
    </row>
    <row r="85" spans="1:3">
      <c r="A85" s="71" t="s">
        <v>118</v>
      </c>
      <c r="B85" s="20">
        <v>435</v>
      </c>
      <c r="C85" s="72"/>
    </row>
    <row r="86" spans="1:3" ht="13.5" thickBot="1">
      <c r="A86" s="17" t="s">
        <v>119</v>
      </c>
      <c r="B86" s="87"/>
      <c r="C86" s="111">
        <v>1.0000001871958375E-2</v>
      </c>
    </row>
    <row r="109" spans="5:13">
      <c r="E109" s="2" t="s">
        <v>156</v>
      </c>
      <c r="M109" s="2" t="s">
        <v>157</v>
      </c>
    </row>
    <row r="138" spans="1:11">
      <c r="B138" t="s">
        <v>126</v>
      </c>
      <c r="D138" t="s">
        <v>82</v>
      </c>
      <c r="F138" t="s">
        <v>29</v>
      </c>
      <c r="H138" t="s">
        <v>127</v>
      </c>
      <c r="J138" t="s">
        <v>128</v>
      </c>
    </row>
    <row r="139" spans="1:11">
      <c r="B139" t="s">
        <v>28</v>
      </c>
      <c r="C139" t="s">
        <v>84</v>
      </c>
      <c r="D139" t="s">
        <v>28</v>
      </c>
      <c r="E139" t="s">
        <v>84</v>
      </c>
      <c r="F139" t="s">
        <v>28</v>
      </c>
      <c r="G139" t="s">
        <v>84</v>
      </c>
      <c r="H139" t="s">
        <v>28</v>
      </c>
      <c r="I139" t="s">
        <v>84</v>
      </c>
      <c r="J139" t="s">
        <v>28</v>
      </c>
      <c r="K139" t="s">
        <v>84</v>
      </c>
    </row>
    <row r="140" spans="1:11">
      <c r="A140" t="s">
        <v>124</v>
      </c>
      <c r="B140">
        <v>0</v>
      </c>
      <c r="C140" s="67">
        <f>C49</f>
        <v>-1990839.7400000002</v>
      </c>
      <c r="D140">
        <v>0</v>
      </c>
      <c r="E140" s="67">
        <f>E49</f>
        <v>-1725394.44</v>
      </c>
      <c r="F140">
        <v>0</v>
      </c>
      <c r="G140" s="67">
        <f>G49</f>
        <v>-1081876.46</v>
      </c>
      <c r="H140">
        <v>0</v>
      </c>
      <c r="I140" s="67">
        <f>I49</f>
        <v>-2657722.6500000004</v>
      </c>
      <c r="J140">
        <v>0</v>
      </c>
      <c r="K140" s="67">
        <f>K49</f>
        <v>-2126832.06</v>
      </c>
    </row>
    <row r="141" spans="1:11">
      <c r="A141" t="s">
        <v>125</v>
      </c>
      <c r="B141" s="3">
        <f>B55</f>
        <v>15</v>
      </c>
      <c r="C141" s="67">
        <f>C57</f>
        <v>1.0000001871958375E-2</v>
      </c>
      <c r="D141" s="3">
        <f>D55</f>
        <v>12.857142857142858</v>
      </c>
      <c r="E141" s="67">
        <f>E57</f>
        <v>549850.94571428606</v>
      </c>
      <c r="F141" s="3">
        <f>F55</f>
        <v>8.6774847870182494</v>
      </c>
      <c r="G141" s="67">
        <f>G57</f>
        <v>897339.19870182383</v>
      </c>
      <c r="H141" s="3">
        <f>H55</f>
        <v>7.6271186440677967</v>
      </c>
      <c r="I141" s="67">
        <f>I57</f>
        <v>-633139.8533898287</v>
      </c>
      <c r="J141" s="3">
        <f>J55</f>
        <v>5.6521739130434785</v>
      </c>
      <c r="K141" s="67">
        <f>K57</f>
        <v>-126374.70782608655</v>
      </c>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codeName="Sheet45">
    <tabColor indexed="10"/>
    <pageSetUpPr fitToPage="1"/>
  </sheetPr>
  <dimension ref="A1:M125"/>
  <sheetViews>
    <sheetView topLeftCell="A58" zoomScale="40" zoomScaleNormal="40" workbookViewId="0">
      <selection activeCell="AB152" sqref="AB152"/>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98">
        <v>12.9</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498</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557435.09700000053</v>
      </c>
      <c r="F57" s="6"/>
      <c r="G57" s="63">
        <f>G48*F55+G49</f>
        <v>897339.19870182383</v>
      </c>
      <c r="H57" s="6"/>
      <c r="I57" s="63">
        <f>I48*H55+I49</f>
        <v>-633139.8533898287</v>
      </c>
      <c r="J57" s="6"/>
      <c r="K57" s="63">
        <f>K48*J55+K49</f>
        <v>-126374.70782608655</v>
      </c>
    </row>
    <row r="66" spans="1:13">
      <c r="A66" s="106" t="s">
        <v>63</v>
      </c>
      <c r="B66" s="74" t="s">
        <v>72</v>
      </c>
      <c r="C66" s="74" t="s">
        <v>30</v>
      </c>
      <c r="D66" s="74" t="s">
        <v>29</v>
      </c>
      <c r="E66" s="74" t="s">
        <v>83</v>
      </c>
      <c r="F66" s="74" t="s">
        <v>112</v>
      </c>
    </row>
    <row r="67" spans="1:13">
      <c r="A67" s="98">
        <v>1</v>
      </c>
      <c r="B67" s="99">
        <v>225</v>
      </c>
      <c r="C67" s="99">
        <v>260</v>
      </c>
      <c r="D67" s="95">
        <v>420.4444444444444</v>
      </c>
      <c r="E67" s="99">
        <v>450</v>
      </c>
      <c r="F67" s="99">
        <v>520</v>
      </c>
    </row>
    <row r="68" spans="1:13">
      <c r="A68" s="98">
        <v>2</v>
      </c>
      <c r="B68" s="99">
        <v>240</v>
      </c>
      <c r="C68" s="99">
        <v>280</v>
      </c>
      <c r="D68" s="95">
        <v>446.22222222222223</v>
      </c>
      <c r="E68" s="99">
        <v>480</v>
      </c>
      <c r="F68" s="99">
        <v>560</v>
      </c>
    </row>
    <row r="69" spans="1:13">
      <c r="A69" s="98">
        <v>3</v>
      </c>
      <c r="B69" s="99">
        <v>255</v>
      </c>
      <c r="C69" s="99">
        <v>300</v>
      </c>
      <c r="D69" s="95">
        <v>472</v>
      </c>
      <c r="E69" s="99">
        <v>510</v>
      </c>
      <c r="F69" s="99">
        <v>600</v>
      </c>
    </row>
    <row r="70" spans="1:13">
      <c r="A70" s="98">
        <v>4</v>
      </c>
      <c r="B70" s="99">
        <v>270</v>
      </c>
      <c r="C70" s="99">
        <v>320</v>
      </c>
      <c r="D70" s="95">
        <v>497.77777777777777</v>
      </c>
      <c r="E70" s="99">
        <v>540</v>
      </c>
      <c r="F70" s="99">
        <v>640</v>
      </c>
    </row>
    <row r="71" spans="1:13">
      <c r="A71" s="98">
        <v>5</v>
      </c>
      <c r="B71" s="99">
        <v>285</v>
      </c>
      <c r="C71" s="99">
        <v>340</v>
      </c>
      <c r="D71" s="95">
        <v>523.55555555555554</v>
      </c>
      <c r="E71" s="99">
        <v>570</v>
      </c>
      <c r="F71" s="99">
        <v>680</v>
      </c>
    </row>
    <row r="72" spans="1:13">
      <c r="A72" s="98">
        <v>6</v>
      </c>
      <c r="B72" s="99">
        <v>300</v>
      </c>
      <c r="C72" s="99">
        <v>360</v>
      </c>
      <c r="D72" s="95">
        <v>549.33333333333326</v>
      </c>
      <c r="E72" s="99">
        <v>600</v>
      </c>
      <c r="F72" s="99">
        <v>720</v>
      </c>
    </row>
    <row r="73" spans="1:13">
      <c r="A73" s="98">
        <v>7</v>
      </c>
      <c r="B73" s="99">
        <v>315</v>
      </c>
      <c r="C73" s="99">
        <v>380</v>
      </c>
      <c r="D73" s="95">
        <v>575.11111111111109</v>
      </c>
      <c r="E73" s="99">
        <v>630</v>
      </c>
      <c r="F73" s="99">
        <v>760</v>
      </c>
    </row>
    <row r="74" spans="1:13">
      <c r="A74" s="98">
        <v>8</v>
      </c>
      <c r="B74" s="99">
        <v>330</v>
      </c>
      <c r="C74" s="99">
        <v>400</v>
      </c>
      <c r="D74" s="95">
        <v>600.88888888888891</v>
      </c>
      <c r="E74" s="99">
        <v>660</v>
      </c>
      <c r="F74" s="99">
        <v>800</v>
      </c>
    </row>
    <row r="75" spans="1:13">
      <c r="A75" s="98">
        <v>9</v>
      </c>
      <c r="B75" s="99">
        <v>345</v>
      </c>
      <c r="C75" s="99">
        <v>420</v>
      </c>
      <c r="D75" s="95">
        <v>626.66666666666663</v>
      </c>
      <c r="E75" s="99">
        <v>690</v>
      </c>
      <c r="F75" s="99">
        <v>840</v>
      </c>
    </row>
    <row r="76" spans="1:13">
      <c r="A76" s="98">
        <v>10</v>
      </c>
      <c r="B76" s="99">
        <v>360</v>
      </c>
      <c r="C76" s="99">
        <v>440</v>
      </c>
      <c r="D76" s="95">
        <v>652.44444444444446</v>
      </c>
      <c r="E76" s="99">
        <v>720</v>
      </c>
      <c r="F76" s="99">
        <v>880</v>
      </c>
    </row>
    <row r="77" spans="1:13">
      <c r="A77" s="98">
        <v>11</v>
      </c>
      <c r="B77" s="99">
        <v>375</v>
      </c>
      <c r="C77" s="99">
        <v>460</v>
      </c>
      <c r="D77" s="95">
        <v>678.22222222222217</v>
      </c>
      <c r="E77" s="99">
        <v>750</v>
      </c>
      <c r="F77" s="99">
        <v>920</v>
      </c>
      <c r="M77" s="2"/>
    </row>
    <row r="78" spans="1:13">
      <c r="A78" s="98">
        <v>12</v>
      </c>
      <c r="B78" s="99">
        <v>390</v>
      </c>
      <c r="C78" s="99">
        <v>480</v>
      </c>
      <c r="D78" s="95">
        <v>704</v>
      </c>
      <c r="E78" s="99">
        <v>780</v>
      </c>
      <c r="F78" s="99">
        <v>960</v>
      </c>
    </row>
    <row r="79" spans="1:13">
      <c r="A79" s="98">
        <v>13</v>
      </c>
      <c r="B79" s="99">
        <v>405</v>
      </c>
      <c r="C79" s="99">
        <v>500</v>
      </c>
      <c r="D79" s="95">
        <v>729.77777777777783</v>
      </c>
      <c r="E79" s="99">
        <v>810</v>
      </c>
      <c r="F79" s="99">
        <v>1000</v>
      </c>
    </row>
    <row r="80" spans="1:13">
      <c r="A80" s="98">
        <v>14</v>
      </c>
      <c r="B80" s="99">
        <v>420</v>
      </c>
      <c r="C80" s="99">
        <v>520</v>
      </c>
      <c r="D80" s="95">
        <v>755.55555555555554</v>
      </c>
      <c r="E80" s="99">
        <v>840</v>
      </c>
      <c r="F80" s="99">
        <v>1040</v>
      </c>
    </row>
    <row r="81" spans="1:6">
      <c r="A81" s="98">
        <v>15</v>
      </c>
      <c r="B81" s="99">
        <v>435</v>
      </c>
      <c r="C81" s="99">
        <v>540</v>
      </c>
      <c r="D81" s="95">
        <v>781.33333333333326</v>
      </c>
      <c r="E81" s="99">
        <v>870</v>
      </c>
      <c r="F81" s="99">
        <v>1080</v>
      </c>
    </row>
    <row r="83" spans="1:6">
      <c r="A83" s="106" t="s">
        <v>63</v>
      </c>
      <c r="B83" s="74" t="s">
        <v>30</v>
      </c>
    </row>
    <row r="84" spans="1:6">
      <c r="A84" s="98">
        <v>1</v>
      </c>
      <c r="B84" s="99">
        <v>260</v>
      </c>
    </row>
    <row r="85" spans="1:6">
      <c r="A85" s="98">
        <v>2</v>
      </c>
      <c r="B85" s="99">
        <v>280</v>
      </c>
    </row>
    <row r="86" spans="1:6">
      <c r="A86" s="98">
        <v>3</v>
      </c>
      <c r="B86" s="99">
        <v>300</v>
      </c>
    </row>
    <row r="87" spans="1:6">
      <c r="A87" s="98">
        <v>4</v>
      </c>
      <c r="B87" s="99">
        <v>320</v>
      </c>
    </row>
    <row r="88" spans="1:6">
      <c r="A88" s="98">
        <v>5</v>
      </c>
      <c r="B88" s="99">
        <v>340</v>
      </c>
    </row>
    <row r="89" spans="1:6">
      <c r="A89" s="98">
        <v>6</v>
      </c>
      <c r="B89" s="99">
        <v>360</v>
      </c>
    </row>
    <row r="90" spans="1:6">
      <c r="A90" s="98">
        <v>7</v>
      </c>
      <c r="B90" s="99">
        <v>380</v>
      </c>
    </row>
    <row r="91" spans="1:6">
      <c r="A91" s="98">
        <v>8</v>
      </c>
      <c r="B91" s="99">
        <v>400</v>
      </c>
    </row>
    <row r="92" spans="1:6">
      <c r="A92" s="98">
        <v>9</v>
      </c>
      <c r="B92" s="99">
        <v>420</v>
      </c>
    </row>
    <row r="93" spans="1:6">
      <c r="A93" s="98">
        <v>10</v>
      </c>
      <c r="B93" s="99">
        <v>440</v>
      </c>
    </row>
    <row r="94" spans="1:6">
      <c r="A94" s="98">
        <v>11</v>
      </c>
      <c r="B94" s="99">
        <v>460</v>
      </c>
    </row>
    <row r="95" spans="1:6">
      <c r="A95" s="98">
        <v>12</v>
      </c>
      <c r="B95" s="99">
        <v>480</v>
      </c>
    </row>
    <row r="96" spans="1:6">
      <c r="A96" s="98">
        <f>$D$55</f>
        <v>12.9</v>
      </c>
      <c r="B96" s="95">
        <f>$D$56</f>
        <v>498</v>
      </c>
    </row>
    <row r="98" spans="1:11">
      <c r="A98" s="106" t="s">
        <v>63</v>
      </c>
      <c r="B98" s="74" t="s">
        <v>29</v>
      </c>
    </row>
    <row r="99" spans="1:11">
      <c r="A99" s="98">
        <v>1</v>
      </c>
      <c r="B99" s="95">
        <v>420.4444444444444</v>
      </c>
    </row>
    <row r="100" spans="1:11">
      <c r="A100" s="98">
        <v>2</v>
      </c>
      <c r="B100" s="95">
        <v>446.22222222222223</v>
      </c>
    </row>
    <row r="101" spans="1:11">
      <c r="A101" s="98">
        <v>3</v>
      </c>
      <c r="B101" s="95">
        <v>472</v>
      </c>
    </row>
    <row r="102" spans="1:11">
      <c r="A102" s="98">
        <v>4</v>
      </c>
      <c r="B102" s="95">
        <v>497.77777777777777</v>
      </c>
      <c r="C102" s="67"/>
      <c r="E102" s="67"/>
      <c r="G102" s="67"/>
      <c r="I102" s="67"/>
      <c r="K102" s="67"/>
    </row>
    <row r="103" spans="1:11">
      <c r="A103" s="98">
        <v>5</v>
      </c>
      <c r="B103" s="95">
        <v>523.55555555555554</v>
      </c>
      <c r="C103" s="67"/>
      <c r="D103" s="3"/>
      <c r="E103" s="67"/>
      <c r="F103" s="3"/>
      <c r="G103" s="67"/>
      <c r="H103" s="3"/>
      <c r="I103" s="67"/>
      <c r="J103" s="3"/>
      <c r="K103" s="67"/>
    </row>
    <row r="104" spans="1:11">
      <c r="A104" s="98">
        <v>6</v>
      </c>
      <c r="B104" s="95">
        <v>549.33333333333326</v>
      </c>
    </row>
    <row r="105" spans="1:11">
      <c r="A105" s="98">
        <v>7</v>
      </c>
      <c r="B105" s="95">
        <v>575.11111111111109</v>
      </c>
    </row>
    <row r="106" spans="1:11">
      <c r="A106" s="98">
        <v>8</v>
      </c>
      <c r="B106" s="95">
        <v>600.88888888888891</v>
      </c>
    </row>
    <row r="107" spans="1:11">
      <c r="A107" s="129">
        <f>$F$55</f>
        <v>8.6774847870182494</v>
      </c>
      <c r="B107" s="95">
        <f>$F$56</f>
        <v>618.35294117647072</v>
      </c>
    </row>
    <row r="109" spans="1:11">
      <c r="A109" s="106" t="s">
        <v>63</v>
      </c>
      <c r="B109" s="74" t="s">
        <v>83</v>
      </c>
    </row>
    <row r="110" spans="1:11">
      <c r="A110" s="98">
        <v>1</v>
      </c>
      <c r="B110" s="99">
        <v>450</v>
      </c>
    </row>
    <row r="111" spans="1:11">
      <c r="A111" s="98">
        <v>2</v>
      </c>
      <c r="B111" s="99">
        <v>480</v>
      </c>
    </row>
    <row r="112" spans="1:11">
      <c r="A112" s="98">
        <v>3</v>
      </c>
      <c r="B112" s="99">
        <v>510</v>
      </c>
    </row>
    <row r="113" spans="1:2">
      <c r="A113" s="98">
        <v>4</v>
      </c>
      <c r="B113" s="99">
        <v>540</v>
      </c>
    </row>
    <row r="114" spans="1:2">
      <c r="A114" s="98">
        <v>5</v>
      </c>
      <c r="B114" s="99">
        <v>570</v>
      </c>
    </row>
    <row r="115" spans="1:2">
      <c r="A115" s="98">
        <v>6</v>
      </c>
      <c r="B115" s="99">
        <v>600</v>
      </c>
    </row>
    <row r="116" spans="1:2">
      <c r="A116" s="98">
        <v>7</v>
      </c>
      <c r="B116" s="99">
        <v>630</v>
      </c>
    </row>
    <row r="117" spans="1:2">
      <c r="A117" s="129">
        <f>$H$55</f>
        <v>7.6271186440677967</v>
      </c>
      <c r="B117" s="95">
        <f>$H$56</f>
        <v>648.81355932203394</v>
      </c>
    </row>
    <row r="119" spans="1:2">
      <c r="A119" s="106" t="s">
        <v>63</v>
      </c>
      <c r="B119" s="74" t="s">
        <v>112</v>
      </c>
    </row>
    <row r="120" spans="1:2">
      <c r="A120" s="98">
        <v>1</v>
      </c>
      <c r="B120" s="99">
        <v>520</v>
      </c>
    </row>
    <row r="121" spans="1:2">
      <c r="A121" s="98">
        <v>2</v>
      </c>
      <c r="B121" s="99">
        <v>560</v>
      </c>
    </row>
    <row r="122" spans="1:2">
      <c r="A122" s="98">
        <v>3</v>
      </c>
      <c r="B122" s="99">
        <v>600</v>
      </c>
    </row>
    <row r="123" spans="1:2">
      <c r="A123" s="98">
        <v>4</v>
      </c>
      <c r="B123" s="99">
        <v>640</v>
      </c>
    </row>
    <row r="124" spans="1:2">
      <c r="A124" s="98">
        <v>5</v>
      </c>
      <c r="B124" s="99">
        <v>680</v>
      </c>
    </row>
    <row r="125" spans="1:2">
      <c r="A125" s="129">
        <f>$J$55</f>
        <v>5.6521739130434785</v>
      </c>
      <c r="B125" s="95">
        <f>$J$56</f>
        <v>706.08695652173913</v>
      </c>
    </row>
  </sheetData>
  <mergeCells count="10">
    <mergeCell ref="B30:C30"/>
    <mergeCell ref="D30:E30"/>
    <mergeCell ref="F30:G30"/>
    <mergeCell ref="H30:I30"/>
    <mergeCell ref="J30:K30"/>
    <mergeCell ref="B1:C1"/>
    <mergeCell ref="D1:E1"/>
    <mergeCell ref="F1:G1"/>
    <mergeCell ref="H1:I1"/>
    <mergeCell ref="J1:K1"/>
  </mergeCells>
  <pageMargins left="0.39" right="0.28999999999999998" top="0.41" bottom="0.56999999999999995" header="0.5" footer="0.5"/>
  <pageSetup scale="78"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sheetPr codeName="Sheet46">
    <tabColor indexed="10"/>
  </sheetPr>
  <dimension ref="A1:H27"/>
  <sheetViews>
    <sheetView topLeftCell="A16" workbookViewId="0">
      <selection activeCell="G2" sqref="G2:G27"/>
    </sheetView>
  </sheetViews>
  <sheetFormatPr defaultRowHeight="12.75"/>
  <cols>
    <col min="1" max="1" width="16.42578125" bestFit="1" customWidth="1"/>
    <col min="2" max="2" width="6.28515625" bestFit="1" customWidth="1"/>
    <col min="3" max="3" width="11.7109375" bestFit="1" customWidth="1"/>
    <col min="4" max="4" width="13.42578125" bestFit="1" customWidth="1"/>
    <col min="5" max="6" width="14" bestFit="1" customWidth="1"/>
    <col min="7" max="7" width="13.140625" customWidth="1"/>
  </cols>
  <sheetData>
    <row r="1" spans="1:8">
      <c r="A1" t="s">
        <v>122</v>
      </c>
      <c r="B1" s="115" t="s">
        <v>72</v>
      </c>
      <c r="C1" s="115" t="s">
        <v>82</v>
      </c>
      <c r="D1" s="115" t="s">
        <v>29</v>
      </c>
      <c r="E1" s="115" t="s">
        <v>83</v>
      </c>
      <c r="F1" s="115" t="s">
        <v>112</v>
      </c>
      <c r="G1" s="115" t="s">
        <v>180</v>
      </c>
      <c r="H1" s="115"/>
    </row>
    <row r="2" spans="1:8">
      <c r="A2" s="66">
        <v>500</v>
      </c>
      <c r="B2" s="49">
        <v>0.01</v>
      </c>
      <c r="C2" s="49">
        <v>165448.76</v>
      </c>
      <c r="D2" s="49">
        <v>-283995.13</v>
      </c>
      <c r="E2" s="49">
        <v>-2039209.33</v>
      </c>
      <c r="F2" s="49">
        <v>-1967165.71</v>
      </c>
      <c r="G2" s="49">
        <f>MAX(B2:F2)</f>
        <v>165448.76</v>
      </c>
      <c r="H2" s="49"/>
    </row>
    <row r="3" spans="1:8">
      <c r="A3" s="66">
        <v>600</v>
      </c>
      <c r="B3" s="49">
        <v>0.01</v>
      </c>
      <c r="C3" s="49">
        <v>329665.90999999997</v>
      </c>
      <c r="D3" s="49">
        <v>191548.13</v>
      </c>
      <c r="E3" s="49">
        <v>-1492353.04</v>
      </c>
      <c r="F3" s="49">
        <v>-1294062.48</v>
      </c>
      <c r="G3" s="49">
        <f t="shared" ref="G3:G27" si="0">MAX(B3:F3)</f>
        <v>329665.90999999997</v>
      </c>
    </row>
    <row r="4" spans="1:8">
      <c r="A4" s="66">
        <v>700</v>
      </c>
      <c r="B4" s="49">
        <v>0.01</v>
      </c>
      <c r="C4" s="49">
        <v>435753.09</v>
      </c>
      <c r="D4" s="49">
        <v>521144.6</v>
      </c>
      <c r="E4" s="49">
        <v>-1098463.55</v>
      </c>
      <c r="F4" s="49">
        <v>-776590.06</v>
      </c>
      <c r="G4" s="49">
        <f t="shared" si="0"/>
        <v>521144.6</v>
      </c>
    </row>
    <row r="5" spans="1:8">
      <c r="A5" s="66">
        <v>800</v>
      </c>
      <c r="B5" s="49">
        <v>0.01</v>
      </c>
      <c r="C5" s="49">
        <v>509934.36</v>
      </c>
      <c r="D5" s="49">
        <v>763043.57</v>
      </c>
      <c r="E5" s="49">
        <v>-801234.05</v>
      </c>
      <c r="F5" s="49">
        <v>-366365.81</v>
      </c>
      <c r="G5" s="49">
        <f t="shared" si="0"/>
        <v>763043.57</v>
      </c>
    </row>
    <row r="6" spans="1:8">
      <c r="A6" s="66">
        <v>900</v>
      </c>
      <c r="B6" s="49">
        <v>0.01</v>
      </c>
      <c r="C6" s="49">
        <v>564721.82999999996</v>
      </c>
      <c r="D6" s="49">
        <v>948136.51</v>
      </c>
      <c r="E6" s="49">
        <v>-568972.75</v>
      </c>
      <c r="F6" s="49">
        <v>-33178.97</v>
      </c>
      <c r="G6" s="49">
        <f t="shared" si="0"/>
        <v>948136.51</v>
      </c>
    </row>
    <row r="7" spans="1:8">
      <c r="A7" s="66">
        <v>1000</v>
      </c>
      <c r="B7" s="49">
        <v>0.01</v>
      </c>
      <c r="C7" s="49">
        <v>606841.68000000005</v>
      </c>
      <c r="D7" s="49">
        <v>1094330.77</v>
      </c>
      <c r="E7" s="49">
        <v>-382477.22</v>
      </c>
      <c r="F7" s="49">
        <v>242808.41</v>
      </c>
      <c r="G7" s="49">
        <f t="shared" si="0"/>
        <v>1094330.77</v>
      </c>
    </row>
    <row r="8" spans="1:8">
      <c r="A8" s="66">
        <v>1100</v>
      </c>
      <c r="B8" s="49">
        <v>0.01</v>
      </c>
      <c r="C8" s="49">
        <v>640232.02</v>
      </c>
      <c r="D8" s="49">
        <v>1212722.6299999999</v>
      </c>
      <c r="E8" s="49">
        <v>-229433.81</v>
      </c>
      <c r="F8" s="49">
        <v>475161.42</v>
      </c>
      <c r="G8" s="49">
        <f t="shared" si="0"/>
        <v>1212722.6299999999</v>
      </c>
    </row>
    <row r="9" spans="1:8">
      <c r="A9" s="66">
        <v>1200</v>
      </c>
      <c r="B9" s="49">
        <v>0.01</v>
      </c>
      <c r="C9" s="49">
        <v>667351.88</v>
      </c>
      <c r="D9" s="49">
        <v>1310554.3899999999</v>
      </c>
      <c r="E9" s="49">
        <v>-101582.72</v>
      </c>
      <c r="F9" s="49">
        <v>673470.03</v>
      </c>
      <c r="G9" s="49">
        <f t="shared" si="0"/>
        <v>1310554.3899999999</v>
      </c>
    </row>
    <row r="10" spans="1:8">
      <c r="A10" s="66">
        <v>1300</v>
      </c>
      <c r="B10" s="49">
        <v>0.01</v>
      </c>
      <c r="C10" s="49">
        <v>689815.97</v>
      </c>
      <c r="D10" s="49">
        <v>1392753.92</v>
      </c>
      <c r="E10" s="49">
        <v>6823.33</v>
      </c>
      <c r="F10" s="49">
        <v>844705.8</v>
      </c>
      <c r="G10" s="49">
        <f t="shared" si="0"/>
        <v>1392753.92</v>
      </c>
    </row>
    <row r="11" spans="1:8">
      <c r="A11" s="66">
        <v>1400</v>
      </c>
      <c r="B11" s="49">
        <v>0.01</v>
      </c>
      <c r="C11" s="49">
        <v>708728.42</v>
      </c>
      <c r="D11" s="49">
        <v>1462790.76</v>
      </c>
      <c r="E11" s="49">
        <v>99906.97</v>
      </c>
      <c r="F11" s="49">
        <v>994058.4</v>
      </c>
      <c r="G11" s="49">
        <f t="shared" si="0"/>
        <v>1462790.76</v>
      </c>
    </row>
    <row r="12" spans="1:8">
      <c r="A12" s="66">
        <v>1500</v>
      </c>
      <c r="B12" s="49">
        <v>0.01</v>
      </c>
      <c r="C12" s="49">
        <v>724869.82</v>
      </c>
      <c r="D12" s="49">
        <v>1523178.43</v>
      </c>
      <c r="E12" s="49">
        <v>180702.34</v>
      </c>
      <c r="F12" s="49">
        <v>1125470.75</v>
      </c>
      <c r="G12" s="49">
        <f t="shared" si="0"/>
        <v>1523178.43</v>
      </c>
    </row>
    <row r="13" spans="1:8">
      <c r="A13" s="66">
        <v>1600</v>
      </c>
      <c r="B13" s="49">
        <v>0.01</v>
      </c>
      <c r="C13" s="49">
        <v>738807.62</v>
      </c>
      <c r="D13" s="49">
        <v>1575782.52</v>
      </c>
      <c r="E13" s="49">
        <v>251492.09</v>
      </c>
      <c r="F13" s="49">
        <v>1241992.18</v>
      </c>
      <c r="G13" s="49">
        <f t="shared" si="0"/>
        <v>1575782.52</v>
      </c>
    </row>
    <row r="14" spans="1:8">
      <c r="A14" s="66">
        <v>1700</v>
      </c>
      <c r="B14" s="49">
        <v>0.01</v>
      </c>
      <c r="C14" s="49">
        <v>750964.22</v>
      </c>
      <c r="D14" s="49">
        <v>1622016.78</v>
      </c>
      <c r="E14" s="49">
        <v>314026.48</v>
      </c>
      <c r="F14" s="49">
        <v>1346018.01</v>
      </c>
      <c r="G14" s="49">
        <f t="shared" si="0"/>
        <v>1622016.78</v>
      </c>
    </row>
    <row r="15" spans="1:8">
      <c r="A15" s="66">
        <v>1800</v>
      </c>
      <c r="B15" s="49">
        <v>0.01</v>
      </c>
      <c r="C15" s="49">
        <v>761660.58</v>
      </c>
      <c r="D15" s="49">
        <v>1662972.16</v>
      </c>
      <c r="E15" s="49">
        <v>369670.03</v>
      </c>
      <c r="F15" s="49">
        <v>1439455.97</v>
      </c>
      <c r="G15" s="49">
        <f t="shared" si="0"/>
        <v>1662972.16</v>
      </c>
    </row>
    <row r="16" spans="1:8">
      <c r="A16" s="66">
        <v>1900</v>
      </c>
      <c r="B16" s="49">
        <v>0.01</v>
      </c>
      <c r="C16" s="49">
        <v>771144.88</v>
      </c>
      <c r="D16" s="49">
        <v>1699503.92</v>
      </c>
      <c r="E16" s="49">
        <v>419502.24</v>
      </c>
      <c r="F16" s="49">
        <v>1523844.26</v>
      </c>
      <c r="G16" s="49">
        <f t="shared" si="0"/>
        <v>1699503.92</v>
      </c>
    </row>
    <row r="17" spans="1:7">
      <c r="A17" s="66">
        <v>2000</v>
      </c>
      <c r="B17" s="49">
        <v>0.01</v>
      </c>
      <c r="C17" s="49">
        <v>779612.1</v>
      </c>
      <c r="D17" s="49">
        <v>1732292.02</v>
      </c>
      <c r="E17" s="49">
        <v>464388.32</v>
      </c>
      <c r="F17" s="49">
        <v>1600436.85</v>
      </c>
      <c r="G17" s="49">
        <f t="shared" si="0"/>
        <v>1732292.02</v>
      </c>
    </row>
    <row r="18" spans="1:7">
      <c r="A18" s="66">
        <v>2100</v>
      </c>
      <c r="B18" s="49">
        <v>0.01</v>
      </c>
      <c r="C18" s="49">
        <v>787217.51</v>
      </c>
      <c r="D18" s="49">
        <v>1761883.89</v>
      </c>
      <c r="E18" s="49">
        <v>505029.86</v>
      </c>
      <c r="F18" s="49">
        <v>1670266.31</v>
      </c>
      <c r="G18" s="49">
        <f t="shared" si="0"/>
        <v>1761883.89</v>
      </c>
    </row>
    <row r="19" spans="1:7">
      <c r="A19" s="66">
        <v>2200</v>
      </c>
      <c r="B19" s="49">
        <v>0.01</v>
      </c>
      <c r="C19" s="49">
        <v>794086.33</v>
      </c>
      <c r="D19" s="49">
        <v>1788725.16</v>
      </c>
      <c r="E19" s="49">
        <v>542001.73</v>
      </c>
      <c r="F19" s="49">
        <v>1734190.52</v>
      </c>
      <c r="G19" s="49">
        <f t="shared" si="0"/>
        <v>1788725.16</v>
      </c>
    </row>
    <row r="20" spans="1:7">
      <c r="A20" s="66">
        <v>2300</v>
      </c>
      <c r="B20" s="49">
        <v>0.01</v>
      </c>
      <c r="C20" s="49">
        <v>800320.61</v>
      </c>
      <c r="D20" s="49">
        <v>1813182.3</v>
      </c>
      <c r="E20" s="49">
        <v>575779.49</v>
      </c>
      <c r="F20" s="49">
        <v>1792928.19</v>
      </c>
      <c r="G20" s="49">
        <f t="shared" si="0"/>
        <v>1813182.3</v>
      </c>
    </row>
    <row r="21" spans="1:7">
      <c r="A21" s="66">
        <v>2400</v>
      </c>
      <c r="B21" s="49">
        <v>0.01</v>
      </c>
      <c r="C21" s="49">
        <v>806004.4</v>
      </c>
      <c r="D21" s="49">
        <v>1835559.46</v>
      </c>
      <c r="E21" s="49">
        <v>606759.92000000004</v>
      </c>
      <c r="F21" s="49">
        <v>1847085.92</v>
      </c>
      <c r="G21" s="49">
        <f t="shared" si="0"/>
        <v>1847085.92</v>
      </c>
    </row>
    <row r="22" spans="1:7">
      <c r="A22" s="66">
        <v>2500</v>
      </c>
      <c r="B22" s="49">
        <v>0.01</v>
      </c>
      <c r="C22" s="49">
        <v>811207.53</v>
      </c>
      <c r="D22" s="49">
        <v>1856111.15</v>
      </c>
      <c r="E22" s="49">
        <v>635276.69999999995</v>
      </c>
      <c r="F22" s="49">
        <v>1897179.28</v>
      </c>
      <c r="G22" s="49">
        <f t="shared" si="0"/>
        <v>1897179.28</v>
      </c>
    </row>
    <row r="23" spans="1:7">
      <c r="A23" s="66">
        <v>2600</v>
      </c>
      <c r="B23" s="49">
        <v>0.01</v>
      </c>
      <c r="C23" s="49">
        <v>815988.51</v>
      </c>
      <c r="D23" s="49">
        <v>1875052</v>
      </c>
      <c r="E23" s="49">
        <v>661612.46</v>
      </c>
      <c r="F23" s="49">
        <v>1943649.25</v>
      </c>
      <c r="G23" s="49">
        <f t="shared" si="0"/>
        <v>1943649.25</v>
      </c>
    </row>
    <row r="24" spans="1:7">
      <c r="A24" s="66">
        <v>2700</v>
      </c>
      <c r="B24" s="49">
        <v>0.01</v>
      </c>
      <c r="C24" s="49">
        <v>820396.69</v>
      </c>
      <c r="D24" s="49">
        <v>1892564.25</v>
      </c>
      <c r="E24" s="49">
        <v>686008.2</v>
      </c>
      <c r="F24" s="49">
        <v>1986875.25</v>
      </c>
      <c r="G24" s="49">
        <f t="shared" si="0"/>
        <v>1986875.25</v>
      </c>
    </row>
    <row r="25" spans="1:7">
      <c r="A25" s="66">
        <v>2800</v>
      </c>
      <c r="B25" s="49">
        <v>0.01</v>
      </c>
      <c r="C25" s="49">
        <v>824474.06</v>
      </c>
      <c r="D25" s="49">
        <v>1908803.66</v>
      </c>
      <c r="E25" s="49">
        <v>708670.68</v>
      </c>
      <c r="F25" s="49">
        <v>2027185.49</v>
      </c>
      <c r="G25" s="49">
        <f t="shared" si="0"/>
        <v>2027185.49</v>
      </c>
    </row>
    <row r="26" spans="1:7">
      <c r="A26" s="66">
        <v>2900</v>
      </c>
      <c r="B26" s="49">
        <v>0.01</v>
      </c>
      <c r="C26" s="49">
        <v>828256.5</v>
      </c>
      <c r="D26" s="49">
        <v>1923904.12</v>
      </c>
      <c r="E26" s="49">
        <v>729778.26</v>
      </c>
      <c r="F26" s="49">
        <v>2064865.38</v>
      </c>
      <c r="G26" s="49">
        <f t="shared" si="0"/>
        <v>2064865.38</v>
      </c>
    </row>
    <row r="27" spans="1:7">
      <c r="A27" s="66">
        <v>3000</v>
      </c>
      <c r="B27" s="49">
        <v>0.01</v>
      </c>
      <c r="C27" s="49">
        <v>831774.89</v>
      </c>
      <c r="D27" s="49">
        <v>1937981.4</v>
      </c>
      <c r="E27" s="49">
        <v>749485.68</v>
      </c>
      <c r="F27" s="49">
        <v>2100164.23</v>
      </c>
      <c r="G27" s="49">
        <f t="shared" si="0"/>
        <v>2100164.23</v>
      </c>
    </row>
  </sheetData>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sheetPr codeName="Sheet17" enableFormatConditionsCalculation="0">
    <tabColor indexed="10"/>
    <pageSetUpPr fitToPage="1"/>
  </sheetPr>
  <dimension ref="A1:M141"/>
  <sheetViews>
    <sheetView topLeftCell="A53" zoomScale="60" zoomScaleNormal="60" workbookViewId="0">
      <selection activeCell="M25" sqref="M25"/>
    </sheetView>
  </sheetViews>
  <sheetFormatPr defaultRowHeight="12.75"/>
  <cols>
    <col min="1" max="1" width="20.85546875" bestFit="1" customWidth="1"/>
    <col min="2" max="2" width="15.7109375" customWidth="1"/>
    <col min="3" max="3" width="15.7109375" bestFit="1" customWidth="1"/>
    <col min="4" max="4" width="11.7109375" bestFit="1" customWidth="1"/>
    <col min="5" max="5" width="15.7109375" bestFit="1" customWidth="1"/>
    <col min="6" max="6" width="14.28515625" bestFit="1" customWidth="1"/>
    <col min="7" max="7" width="15.7109375" bestFit="1" customWidth="1"/>
    <col min="8" max="8" width="11.7109375" bestFit="1" customWidth="1"/>
    <col min="9" max="9" width="15.7109375" bestFit="1" customWidth="1"/>
    <col min="10" max="10" width="11.7109375" bestFit="1" customWidth="1"/>
    <col min="11" max="11" width="15.7109375" bestFit="1" customWidth="1"/>
    <col min="12" max="12" width="12.140625" customWidth="1"/>
    <col min="13" max="13" width="17.42578125" customWidth="1"/>
  </cols>
  <sheetData>
    <row r="1" spans="1:13">
      <c r="A1" s="10"/>
      <c r="B1" s="132" t="s">
        <v>32</v>
      </c>
      <c r="C1" s="132"/>
      <c r="D1" s="132" t="s">
        <v>33</v>
      </c>
      <c r="E1" s="132"/>
      <c r="F1" s="132" t="s">
        <v>29</v>
      </c>
      <c r="G1" s="132"/>
      <c r="H1" s="132" t="s">
        <v>76</v>
      </c>
      <c r="I1" s="132"/>
      <c r="J1" s="132" t="s">
        <v>78</v>
      </c>
      <c r="K1" s="133"/>
      <c r="M1" s="2" t="s">
        <v>153</v>
      </c>
    </row>
    <row r="2" spans="1:13">
      <c r="A2" s="96" t="s">
        <v>63</v>
      </c>
      <c r="B2" s="68" t="s">
        <v>3</v>
      </c>
      <c r="C2" s="68" t="s">
        <v>73</v>
      </c>
      <c r="D2" s="68" t="s">
        <v>3</v>
      </c>
      <c r="E2" s="68" t="s">
        <v>73</v>
      </c>
      <c r="F2" s="68" t="s">
        <v>3</v>
      </c>
      <c r="G2" s="68" t="s">
        <v>73</v>
      </c>
      <c r="H2" s="68" t="s">
        <v>3</v>
      </c>
      <c r="I2" s="68" t="s">
        <v>73</v>
      </c>
      <c r="J2" s="68" t="s">
        <v>3</v>
      </c>
      <c r="K2" s="97" t="s">
        <v>73</v>
      </c>
    </row>
    <row r="3" spans="1:13">
      <c r="A3" s="98">
        <v>1</v>
      </c>
      <c r="B3" s="99">
        <v>225</v>
      </c>
      <c r="C3" s="50">
        <v>-1858117.09</v>
      </c>
      <c r="D3" s="99">
        <v>260</v>
      </c>
      <c r="E3" s="50">
        <v>-1548430.91</v>
      </c>
      <c r="F3" s="95">
        <v>420.4444444444444</v>
      </c>
      <c r="G3" s="50">
        <v>-128790.13</v>
      </c>
      <c r="H3" s="99">
        <v>450</v>
      </c>
      <c r="I3" s="50">
        <v>132722.65</v>
      </c>
      <c r="J3" s="99">
        <v>520</v>
      </c>
      <c r="K3" s="100">
        <v>752095.01</v>
      </c>
    </row>
    <row r="4" spans="1:13">
      <c r="A4" s="98">
        <v>2</v>
      </c>
      <c r="B4" s="99">
        <v>240</v>
      </c>
      <c r="C4" s="50">
        <v>-1725394.44</v>
      </c>
      <c r="D4" s="99">
        <v>280</v>
      </c>
      <c r="E4" s="50">
        <v>-1371467.38</v>
      </c>
      <c r="F4" s="95">
        <v>446.22222222222223</v>
      </c>
      <c r="G4" s="50">
        <v>99296.2</v>
      </c>
      <c r="H4" s="99">
        <v>480</v>
      </c>
      <c r="I4" s="50">
        <v>398167.95</v>
      </c>
      <c r="J4" s="99">
        <v>560</v>
      </c>
      <c r="K4" s="100">
        <v>1106022.08</v>
      </c>
    </row>
    <row r="5" spans="1:13">
      <c r="A5" s="98">
        <v>3</v>
      </c>
      <c r="B5" s="99">
        <v>255</v>
      </c>
      <c r="C5" s="50">
        <v>-1592671.79</v>
      </c>
      <c r="D5" s="99">
        <v>300</v>
      </c>
      <c r="E5" s="50">
        <v>-1194503.8500000001</v>
      </c>
      <c r="F5" s="95">
        <v>472</v>
      </c>
      <c r="G5" s="50">
        <v>327382.53999999998</v>
      </c>
      <c r="H5" s="99">
        <v>510</v>
      </c>
      <c r="I5" s="50">
        <v>663613.25</v>
      </c>
      <c r="J5" s="99">
        <v>600</v>
      </c>
      <c r="K5" s="100">
        <v>1459949.14</v>
      </c>
    </row>
    <row r="6" spans="1:13">
      <c r="A6" s="98">
        <v>4</v>
      </c>
      <c r="B6" s="99">
        <v>270</v>
      </c>
      <c r="C6" s="50">
        <v>-1459949.14</v>
      </c>
      <c r="D6" s="99">
        <v>320</v>
      </c>
      <c r="E6" s="50">
        <v>-1017540.31</v>
      </c>
      <c r="F6" s="95">
        <v>497.77777777777777</v>
      </c>
      <c r="G6" s="50">
        <v>555468.87</v>
      </c>
      <c r="H6" s="99">
        <v>540</v>
      </c>
      <c r="I6" s="50">
        <v>929058.55</v>
      </c>
      <c r="J6" s="99">
        <v>640</v>
      </c>
      <c r="K6" s="100">
        <v>1813876.21</v>
      </c>
    </row>
    <row r="7" spans="1:13">
      <c r="A7" s="98">
        <v>5</v>
      </c>
      <c r="B7" s="99">
        <v>285</v>
      </c>
      <c r="C7" s="50">
        <v>-1327226.49</v>
      </c>
      <c r="D7" s="99">
        <v>340</v>
      </c>
      <c r="E7" s="50">
        <v>-840576.78</v>
      </c>
      <c r="F7" s="95">
        <v>523.55555555555554</v>
      </c>
      <c r="G7" s="50">
        <v>783555.2</v>
      </c>
      <c r="H7" s="99">
        <v>570</v>
      </c>
      <c r="I7" s="50">
        <v>1194503.8500000001</v>
      </c>
      <c r="J7" s="99">
        <v>680</v>
      </c>
      <c r="K7" s="100">
        <v>2167803.27</v>
      </c>
    </row>
    <row r="8" spans="1:13">
      <c r="A8" s="98">
        <v>6</v>
      </c>
      <c r="B8" s="99">
        <v>300</v>
      </c>
      <c r="C8" s="50">
        <v>-1194503.8500000001</v>
      </c>
      <c r="D8" s="99">
        <v>360</v>
      </c>
      <c r="E8" s="50">
        <v>-663613.25</v>
      </c>
      <c r="F8" s="95">
        <v>549.33333333333326</v>
      </c>
      <c r="G8" s="50">
        <v>1011641.53</v>
      </c>
      <c r="H8" s="99">
        <v>600</v>
      </c>
      <c r="I8" s="50">
        <v>1459949.14</v>
      </c>
      <c r="J8" s="99">
        <v>720</v>
      </c>
      <c r="K8" s="100">
        <v>2521730.34</v>
      </c>
    </row>
    <row r="9" spans="1:13">
      <c r="A9" s="98">
        <v>7</v>
      </c>
      <c r="B9" s="99">
        <v>315</v>
      </c>
      <c r="C9" s="50">
        <v>-1061781.2</v>
      </c>
      <c r="D9" s="99">
        <v>380</v>
      </c>
      <c r="E9" s="50">
        <v>-486649.71</v>
      </c>
      <c r="F9" s="95">
        <v>575.11111111111109</v>
      </c>
      <c r="G9" s="50">
        <v>1239727.8600000001</v>
      </c>
      <c r="H9" s="99">
        <v>630</v>
      </c>
      <c r="I9" s="50">
        <v>1725394.44</v>
      </c>
      <c r="J9" s="99">
        <v>760</v>
      </c>
      <c r="K9" s="100">
        <v>2875657.41</v>
      </c>
    </row>
    <row r="10" spans="1:13">
      <c r="A10" s="98">
        <v>8</v>
      </c>
      <c r="B10" s="99">
        <v>330</v>
      </c>
      <c r="C10" s="50">
        <v>-929058.55</v>
      </c>
      <c r="D10" s="99">
        <v>400</v>
      </c>
      <c r="E10" s="50">
        <v>-309686.18</v>
      </c>
      <c r="F10" s="95">
        <v>600.88888888888891</v>
      </c>
      <c r="G10" s="50">
        <v>1467814.19</v>
      </c>
      <c r="H10" s="99">
        <v>660</v>
      </c>
      <c r="I10" s="50">
        <v>1990839.74</v>
      </c>
      <c r="J10" s="99">
        <v>800</v>
      </c>
      <c r="K10" s="100">
        <v>3229584.47</v>
      </c>
    </row>
    <row r="11" spans="1:13">
      <c r="A11" s="98">
        <v>9</v>
      </c>
      <c r="B11" s="99">
        <v>345</v>
      </c>
      <c r="C11" s="50">
        <v>-796335.9</v>
      </c>
      <c r="D11" s="99">
        <v>420</v>
      </c>
      <c r="E11" s="50">
        <v>-132722.65</v>
      </c>
      <c r="F11" s="95">
        <v>626.66666666666663</v>
      </c>
      <c r="G11" s="50">
        <v>1695900.52</v>
      </c>
      <c r="H11" s="99">
        <v>690</v>
      </c>
      <c r="I11" s="50">
        <v>2256285.04</v>
      </c>
      <c r="J11" s="99">
        <v>840</v>
      </c>
      <c r="K11" s="100">
        <v>3583511.54</v>
      </c>
    </row>
    <row r="12" spans="1:13">
      <c r="A12" s="98">
        <v>10</v>
      </c>
      <c r="B12" s="99">
        <v>360</v>
      </c>
      <c r="C12" s="50">
        <v>-663613.25</v>
      </c>
      <c r="D12" s="99">
        <v>440</v>
      </c>
      <c r="E12" s="50">
        <v>44240.88</v>
      </c>
      <c r="F12" s="95">
        <v>652.44444444444446</v>
      </c>
      <c r="G12" s="50">
        <v>1923986.85</v>
      </c>
      <c r="H12" s="99">
        <v>720</v>
      </c>
      <c r="I12" s="50">
        <v>2521730.34</v>
      </c>
      <c r="J12" s="99">
        <v>880</v>
      </c>
      <c r="K12" s="100">
        <v>3937438.6</v>
      </c>
    </row>
    <row r="13" spans="1:13">
      <c r="A13" s="98">
        <v>11</v>
      </c>
      <c r="B13" s="99">
        <v>375</v>
      </c>
      <c r="C13" s="50">
        <v>-530890.6</v>
      </c>
      <c r="D13" s="99">
        <v>460</v>
      </c>
      <c r="E13" s="50">
        <v>221204.42</v>
      </c>
      <c r="F13" s="95">
        <v>678.22222222222217</v>
      </c>
      <c r="G13" s="50">
        <v>2152073.1800000002</v>
      </c>
      <c r="H13" s="99">
        <v>750</v>
      </c>
      <c r="I13" s="50">
        <v>2787175.64</v>
      </c>
      <c r="J13" s="99">
        <v>920</v>
      </c>
      <c r="K13" s="100">
        <v>4291365.67</v>
      </c>
    </row>
    <row r="14" spans="1:13">
      <c r="A14" s="98">
        <v>12</v>
      </c>
      <c r="B14" s="99">
        <v>390</v>
      </c>
      <c r="C14" s="50">
        <v>-398167.95</v>
      </c>
      <c r="D14" s="99">
        <v>480</v>
      </c>
      <c r="E14" s="50">
        <v>398167.95</v>
      </c>
      <c r="F14" s="95">
        <v>704</v>
      </c>
      <c r="G14" s="50">
        <v>2380159.5099999998</v>
      </c>
      <c r="H14" s="99">
        <v>780</v>
      </c>
      <c r="I14" s="50">
        <v>3052620.94</v>
      </c>
      <c r="J14" s="99">
        <v>960</v>
      </c>
      <c r="K14" s="100">
        <v>4645292.7300000004</v>
      </c>
    </row>
    <row r="15" spans="1:13">
      <c r="A15" s="98">
        <v>13</v>
      </c>
      <c r="B15" s="99">
        <v>405</v>
      </c>
      <c r="C15" s="50">
        <v>-265445.3</v>
      </c>
      <c r="D15" s="99">
        <v>500</v>
      </c>
      <c r="E15" s="50">
        <v>575131.48</v>
      </c>
      <c r="F15" s="95">
        <v>729.77777777777783</v>
      </c>
      <c r="G15" s="50">
        <v>2608245.85</v>
      </c>
      <c r="H15" s="99">
        <v>810</v>
      </c>
      <c r="I15" s="50">
        <v>3318066.24</v>
      </c>
      <c r="J15" s="99">
        <v>1000</v>
      </c>
      <c r="K15" s="100">
        <v>4999219.8</v>
      </c>
    </row>
    <row r="16" spans="1:13">
      <c r="A16" s="98">
        <v>14</v>
      </c>
      <c r="B16" s="99">
        <v>420</v>
      </c>
      <c r="C16" s="50">
        <v>-132722.65</v>
      </c>
      <c r="D16" s="99">
        <v>520</v>
      </c>
      <c r="E16" s="50">
        <v>752095.01</v>
      </c>
      <c r="F16" s="95">
        <v>755.55555555555554</v>
      </c>
      <c r="G16" s="50">
        <v>2836332.18</v>
      </c>
      <c r="H16" s="99">
        <v>840</v>
      </c>
      <c r="I16" s="50">
        <v>3583511.54</v>
      </c>
      <c r="J16" s="99">
        <v>1040</v>
      </c>
      <c r="K16" s="100">
        <v>5353146.8600000003</v>
      </c>
    </row>
    <row r="17" spans="1:13" ht="13.5" thickBot="1">
      <c r="A17" s="101">
        <v>15</v>
      </c>
      <c r="B17" s="102">
        <v>435</v>
      </c>
      <c r="C17" s="103">
        <v>0</v>
      </c>
      <c r="D17" s="102">
        <v>540</v>
      </c>
      <c r="E17" s="103">
        <v>929058.55</v>
      </c>
      <c r="F17" s="104">
        <v>781.33333333333326</v>
      </c>
      <c r="G17" s="103">
        <v>3064418.51</v>
      </c>
      <c r="H17" s="102">
        <v>870</v>
      </c>
      <c r="I17" s="103">
        <v>3848956.84</v>
      </c>
      <c r="J17" s="102">
        <v>1080</v>
      </c>
      <c r="K17" s="105">
        <v>5707073.9299999997</v>
      </c>
    </row>
    <row r="22" spans="1:13">
      <c r="B22" t="s">
        <v>72</v>
      </c>
      <c r="C22" t="s">
        <v>30</v>
      </c>
      <c r="D22" t="s">
        <v>29</v>
      </c>
      <c r="E22" t="s">
        <v>76</v>
      </c>
      <c r="F22" t="s">
        <v>77</v>
      </c>
    </row>
    <row r="23" spans="1:13">
      <c r="A23" t="s">
        <v>54</v>
      </c>
      <c r="B23">
        <v>450</v>
      </c>
      <c r="C23">
        <v>600</v>
      </c>
      <c r="D23">
        <v>387</v>
      </c>
      <c r="E23">
        <v>450</v>
      </c>
      <c r="F23">
        <v>600</v>
      </c>
    </row>
    <row r="24" spans="1:13">
      <c r="A24" t="s">
        <v>71</v>
      </c>
      <c r="B24">
        <v>129</v>
      </c>
      <c r="C24">
        <v>97</v>
      </c>
      <c r="D24">
        <v>75</v>
      </c>
      <c r="E24">
        <v>129</v>
      </c>
      <c r="F24">
        <v>97</v>
      </c>
    </row>
    <row r="25" spans="1:13" ht="13.5" thickBot="1">
      <c r="M25" s="2" t="s">
        <v>154</v>
      </c>
    </row>
    <row r="26" spans="1:13">
      <c r="A26" s="10" t="s">
        <v>79</v>
      </c>
      <c r="B26" s="70">
        <v>725000</v>
      </c>
      <c r="C26" s="70"/>
      <c r="D26" s="70"/>
      <c r="E26" s="70"/>
      <c r="F26" s="70"/>
      <c r="G26" s="70"/>
      <c r="H26" s="70"/>
      <c r="I26" s="70"/>
      <c r="J26" s="70"/>
      <c r="K26" s="70"/>
      <c r="L26" s="70"/>
      <c r="M26" s="12"/>
    </row>
    <row r="27" spans="1:13">
      <c r="A27" s="71" t="s">
        <v>80</v>
      </c>
      <c r="B27" s="20">
        <v>1800000</v>
      </c>
      <c r="C27" s="20"/>
      <c r="D27" s="20"/>
      <c r="E27" s="20"/>
      <c r="F27" s="20"/>
      <c r="G27" s="20"/>
      <c r="H27" s="20"/>
      <c r="I27" s="20"/>
      <c r="J27" s="20"/>
      <c r="K27" s="20"/>
      <c r="L27" s="20"/>
      <c r="M27" s="72"/>
    </row>
    <row r="28" spans="1:13">
      <c r="A28" s="71" t="s">
        <v>81</v>
      </c>
      <c r="B28" s="20">
        <v>0</v>
      </c>
      <c r="C28" s="20"/>
      <c r="D28" s="20"/>
      <c r="E28" s="20"/>
      <c r="F28" s="20"/>
      <c r="G28" s="20"/>
      <c r="H28" s="20"/>
      <c r="I28" s="20"/>
      <c r="J28" s="20"/>
      <c r="K28" s="20"/>
      <c r="L28" s="20"/>
      <c r="M28" s="72"/>
    </row>
    <row r="29" spans="1:13">
      <c r="A29" s="71"/>
      <c r="B29" s="20"/>
      <c r="C29" s="20"/>
      <c r="D29" s="20"/>
      <c r="E29" s="20"/>
      <c r="F29" s="20"/>
      <c r="G29" s="20"/>
      <c r="H29" s="20"/>
      <c r="I29" s="20"/>
      <c r="J29" s="20"/>
      <c r="K29" s="20"/>
      <c r="L29" s="20"/>
      <c r="M29" s="72"/>
    </row>
    <row r="30" spans="1:13">
      <c r="A30" s="71"/>
      <c r="B30" s="134" t="s">
        <v>32</v>
      </c>
      <c r="C30" s="134"/>
      <c r="D30" s="134" t="s">
        <v>33</v>
      </c>
      <c r="E30" s="134"/>
      <c r="F30" s="134" t="s">
        <v>29</v>
      </c>
      <c r="G30" s="134"/>
      <c r="H30" s="134" t="s">
        <v>76</v>
      </c>
      <c r="I30" s="134"/>
      <c r="J30" s="134" t="s">
        <v>78</v>
      </c>
      <c r="K30" s="134"/>
      <c r="L30" s="20"/>
      <c r="M30" s="72"/>
    </row>
    <row r="31" spans="1:13">
      <c r="A31" s="106" t="s">
        <v>63</v>
      </c>
      <c r="B31" s="74" t="s">
        <v>3</v>
      </c>
      <c r="C31" s="74" t="s">
        <v>84</v>
      </c>
      <c r="D31" s="74" t="s">
        <v>3</v>
      </c>
      <c r="E31" s="74" t="s">
        <v>84</v>
      </c>
      <c r="F31" s="74" t="s">
        <v>3</v>
      </c>
      <c r="G31" s="74" t="s">
        <v>84</v>
      </c>
      <c r="H31" s="74" t="s">
        <v>3</v>
      </c>
      <c r="I31" s="74" t="s">
        <v>84</v>
      </c>
      <c r="J31" s="74" t="s">
        <v>3</v>
      </c>
      <c r="K31" s="74" t="s">
        <v>84</v>
      </c>
      <c r="L31" s="74" t="s">
        <v>123</v>
      </c>
      <c r="M31" s="72"/>
    </row>
    <row r="32" spans="1:13">
      <c r="A32" s="98">
        <v>1</v>
      </c>
      <c r="B32" s="99">
        <v>225</v>
      </c>
      <c r="C32" s="50">
        <f>C3</f>
        <v>-1858117.09</v>
      </c>
      <c r="D32" s="99">
        <v>260</v>
      </c>
      <c r="E32" s="50">
        <f>E3-$B$28</f>
        <v>-1548430.91</v>
      </c>
      <c r="F32" s="95">
        <v>420.4444444444444</v>
      </c>
      <c r="G32" s="50">
        <f>G3-$B$26</f>
        <v>-853790.13</v>
      </c>
      <c r="H32" s="99">
        <v>450</v>
      </c>
      <c r="I32" s="50">
        <f>I3-($B$26+$B$27)</f>
        <v>-2392277.35</v>
      </c>
      <c r="J32" s="99">
        <v>520</v>
      </c>
      <c r="K32" s="50">
        <f>K3-($B$26+$B$27+$B$28)</f>
        <v>-1772904.99</v>
      </c>
      <c r="L32" s="65">
        <f>$B$52*A32+$B$53</f>
        <v>841</v>
      </c>
      <c r="M32" s="72">
        <v>1</v>
      </c>
    </row>
    <row r="33" spans="1:13">
      <c r="A33" s="98">
        <v>2</v>
      </c>
      <c r="B33" s="99">
        <v>240</v>
      </c>
      <c r="C33" s="50">
        <f t="shared" ref="C33:C46" si="0">C4</f>
        <v>-1725394.44</v>
      </c>
      <c r="D33" s="99">
        <v>280</v>
      </c>
      <c r="E33" s="50">
        <f t="shared" ref="E33:E46" si="1">E4-$B$28</f>
        <v>-1371467.38</v>
      </c>
      <c r="F33" s="95">
        <v>446.22222222222223</v>
      </c>
      <c r="G33" s="50">
        <f t="shared" ref="G33:G46" si="2">G4-$B$26</f>
        <v>-625703.80000000005</v>
      </c>
      <c r="H33" s="99">
        <v>480</v>
      </c>
      <c r="I33" s="50">
        <f t="shared" ref="I33:I46" si="3">I4-($B$26+$B$27)</f>
        <v>-2126832.0499999998</v>
      </c>
      <c r="J33" s="99">
        <v>560</v>
      </c>
      <c r="K33" s="50">
        <f t="shared" ref="K33:K46" si="4">K4-($B$26+$B$27+$B$28)</f>
        <v>-1418977.92</v>
      </c>
      <c r="L33" s="65">
        <f t="shared" ref="L33:L46" si="5">$B$52*A33+$B$53</f>
        <v>812</v>
      </c>
      <c r="M33" s="72">
        <v>2</v>
      </c>
    </row>
    <row r="34" spans="1:13">
      <c r="A34" s="98">
        <v>3</v>
      </c>
      <c r="B34" s="99">
        <v>255</v>
      </c>
      <c r="C34" s="50">
        <f t="shared" si="0"/>
        <v>-1592671.79</v>
      </c>
      <c r="D34" s="99">
        <v>300</v>
      </c>
      <c r="E34" s="50">
        <f t="shared" si="1"/>
        <v>-1194503.8500000001</v>
      </c>
      <c r="F34" s="95">
        <v>472</v>
      </c>
      <c r="G34" s="50">
        <f t="shared" si="2"/>
        <v>-397617.46</v>
      </c>
      <c r="H34" s="99">
        <v>510</v>
      </c>
      <c r="I34" s="50">
        <f t="shared" si="3"/>
        <v>-1861386.75</v>
      </c>
      <c r="J34" s="99">
        <v>600</v>
      </c>
      <c r="K34" s="50">
        <f t="shared" si="4"/>
        <v>-1065050.8600000001</v>
      </c>
      <c r="L34" s="65">
        <f t="shared" si="5"/>
        <v>783</v>
      </c>
      <c r="M34" s="72">
        <v>3</v>
      </c>
    </row>
    <row r="35" spans="1:13">
      <c r="A35" s="98">
        <v>4</v>
      </c>
      <c r="B35" s="99">
        <v>270</v>
      </c>
      <c r="C35" s="50">
        <f t="shared" si="0"/>
        <v>-1459949.14</v>
      </c>
      <c r="D35" s="99">
        <v>320</v>
      </c>
      <c r="E35" s="50">
        <f t="shared" si="1"/>
        <v>-1017540.31</v>
      </c>
      <c r="F35" s="95">
        <v>497.77777777777777</v>
      </c>
      <c r="G35" s="50">
        <f t="shared" si="2"/>
        <v>-169531.13</v>
      </c>
      <c r="H35" s="99">
        <v>540</v>
      </c>
      <c r="I35" s="50">
        <f t="shared" si="3"/>
        <v>-1595941.45</v>
      </c>
      <c r="J35" s="99">
        <v>640</v>
      </c>
      <c r="K35" s="50">
        <f t="shared" si="4"/>
        <v>-711123.79</v>
      </c>
      <c r="L35" s="65">
        <f t="shared" si="5"/>
        <v>754</v>
      </c>
      <c r="M35" s="72">
        <v>4</v>
      </c>
    </row>
    <row r="36" spans="1:13">
      <c r="A36" s="98">
        <v>5</v>
      </c>
      <c r="B36" s="99">
        <v>285</v>
      </c>
      <c r="C36" s="50">
        <f t="shared" si="0"/>
        <v>-1327226.49</v>
      </c>
      <c r="D36" s="99">
        <v>340</v>
      </c>
      <c r="E36" s="50">
        <f t="shared" si="1"/>
        <v>-840576.78</v>
      </c>
      <c r="F36" s="95">
        <v>523.55555555555554</v>
      </c>
      <c r="G36" s="50">
        <f t="shared" si="2"/>
        <v>58555.199999999953</v>
      </c>
      <c r="H36" s="99">
        <v>570</v>
      </c>
      <c r="I36" s="50">
        <f t="shared" si="3"/>
        <v>-1330496.1499999999</v>
      </c>
      <c r="J36" s="99">
        <v>680</v>
      </c>
      <c r="K36" s="50">
        <f t="shared" si="4"/>
        <v>-357196.73</v>
      </c>
      <c r="L36" s="65">
        <f t="shared" si="5"/>
        <v>725</v>
      </c>
      <c r="M36" s="72">
        <v>5</v>
      </c>
    </row>
    <row r="37" spans="1:13">
      <c r="A37" s="98">
        <v>6</v>
      </c>
      <c r="B37" s="99">
        <v>300</v>
      </c>
      <c r="C37" s="50">
        <f t="shared" si="0"/>
        <v>-1194503.8500000001</v>
      </c>
      <c r="D37" s="99">
        <v>360</v>
      </c>
      <c r="E37" s="50">
        <f t="shared" si="1"/>
        <v>-663613.25</v>
      </c>
      <c r="F37" s="95">
        <v>549.33333333333326</v>
      </c>
      <c r="G37" s="50">
        <f t="shared" si="2"/>
        <v>286641.53000000003</v>
      </c>
      <c r="H37" s="99">
        <v>600</v>
      </c>
      <c r="I37" s="50">
        <f t="shared" si="3"/>
        <v>-1065050.8600000001</v>
      </c>
      <c r="J37" s="99">
        <v>720</v>
      </c>
      <c r="K37" s="50">
        <f t="shared" si="4"/>
        <v>-3269.660000000149</v>
      </c>
      <c r="L37" s="65">
        <f t="shared" si="5"/>
        <v>696</v>
      </c>
      <c r="M37" s="72">
        <v>6</v>
      </c>
    </row>
    <row r="38" spans="1:13">
      <c r="A38" s="98">
        <v>7</v>
      </c>
      <c r="B38" s="99">
        <v>315</v>
      </c>
      <c r="C38" s="50">
        <f t="shared" si="0"/>
        <v>-1061781.2</v>
      </c>
      <c r="D38" s="99">
        <v>380</v>
      </c>
      <c r="E38" s="50">
        <f t="shared" si="1"/>
        <v>-486649.71</v>
      </c>
      <c r="F38" s="95">
        <v>575.11111111111109</v>
      </c>
      <c r="G38" s="50">
        <f t="shared" si="2"/>
        <v>514727.8600000001</v>
      </c>
      <c r="H38" s="99">
        <v>630</v>
      </c>
      <c r="I38" s="50">
        <f t="shared" si="3"/>
        <v>-799605.56</v>
      </c>
      <c r="J38" s="99">
        <v>760</v>
      </c>
      <c r="K38" s="50">
        <f t="shared" si="4"/>
        <v>350657.41000000015</v>
      </c>
      <c r="L38" s="65">
        <f t="shared" si="5"/>
        <v>667</v>
      </c>
      <c r="M38" s="72">
        <v>7</v>
      </c>
    </row>
    <row r="39" spans="1:13">
      <c r="A39" s="98">
        <v>8</v>
      </c>
      <c r="B39" s="99">
        <v>330</v>
      </c>
      <c r="C39" s="50">
        <f t="shared" si="0"/>
        <v>-929058.55</v>
      </c>
      <c r="D39" s="99">
        <v>400</v>
      </c>
      <c r="E39" s="50">
        <f t="shared" si="1"/>
        <v>-309686.18</v>
      </c>
      <c r="F39" s="95">
        <v>600.88888888888891</v>
      </c>
      <c r="G39" s="50">
        <f t="shared" si="2"/>
        <v>742814.19</v>
      </c>
      <c r="H39" s="99">
        <v>660</v>
      </c>
      <c r="I39" s="50">
        <f t="shared" si="3"/>
        <v>-534160.26</v>
      </c>
      <c r="J39" s="99">
        <v>800</v>
      </c>
      <c r="K39" s="50">
        <f t="shared" si="4"/>
        <v>704584.4700000002</v>
      </c>
      <c r="L39" s="65">
        <f t="shared" si="5"/>
        <v>638</v>
      </c>
      <c r="M39" s="72">
        <v>8</v>
      </c>
    </row>
    <row r="40" spans="1:13">
      <c r="A40" s="98">
        <v>9</v>
      </c>
      <c r="B40" s="99">
        <v>345</v>
      </c>
      <c r="C40" s="50">
        <f t="shared" si="0"/>
        <v>-796335.9</v>
      </c>
      <c r="D40" s="99">
        <v>420</v>
      </c>
      <c r="E40" s="50">
        <f t="shared" si="1"/>
        <v>-132722.65</v>
      </c>
      <c r="F40" s="95">
        <v>626.66666666666663</v>
      </c>
      <c r="G40" s="50">
        <f t="shared" si="2"/>
        <v>970900.52</v>
      </c>
      <c r="H40" s="99">
        <v>690</v>
      </c>
      <c r="I40" s="50">
        <f t="shared" si="3"/>
        <v>-268714.95999999996</v>
      </c>
      <c r="J40" s="99">
        <v>840</v>
      </c>
      <c r="K40" s="50">
        <f t="shared" si="4"/>
        <v>1058511.54</v>
      </c>
      <c r="L40" s="65">
        <f t="shared" si="5"/>
        <v>609</v>
      </c>
      <c r="M40" s="72">
        <v>9</v>
      </c>
    </row>
    <row r="41" spans="1:13">
      <c r="A41" s="98">
        <v>10</v>
      </c>
      <c r="B41" s="99">
        <v>360</v>
      </c>
      <c r="C41" s="50">
        <f t="shared" si="0"/>
        <v>-663613.25</v>
      </c>
      <c r="D41" s="99">
        <v>440</v>
      </c>
      <c r="E41" s="50">
        <f t="shared" si="1"/>
        <v>44240.88</v>
      </c>
      <c r="F41" s="95">
        <v>652.44444444444446</v>
      </c>
      <c r="G41" s="50">
        <f t="shared" si="2"/>
        <v>1198986.8500000001</v>
      </c>
      <c r="H41" s="99">
        <v>720</v>
      </c>
      <c r="I41" s="50">
        <f t="shared" si="3"/>
        <v>-3269.660000000149</v>
      </c>
      <c r="J41" s="99">
        <v>880</v>
      </c>
      <c r="K41" s="50">
        <f t="shared" si="4"/>
        <v>1412438.6</v>
      </c>
      <c r="L41" s="65">
        <f t="shared" si="5"/>
        <v>580</v>
      </c>
      <c r="M41" s="72">
        <v>10</v>
      </c>
    </row>
    <row r="42" spans="1:13">
      <c r="A42" s="98">
        <v>11</v>
      </c>
      <c r="B42" s="99">
        <v>375</v>
      </c>
      <c r="C42" s="50">
        <f t="shared" si="0"/>
        <v>-530890.6</v>
      </c>
      <c r="D42" s="99">
        <v>460</v>
      </c>
      <c r="E42" s="50">
        <f t="shared" si="1"/>
        <v>221204.42</v>
      </c>
      <c r="F42" s="95">
        <v>678.22222222222217</v>
      </c>
      <c r="G42" s="50">
        <f t="shared" si="2"/>
        <v>1427073.1800000002</v>
      </c>
      <c r="H42" s="99">
        <v>750</v>
      </c>
      <c r="I42" s="50">
        <f t="shared" si="3"/>
        <v>262175.64000000013</v>
      </c>
      <c r="J42" s="99">
        <v>920</v>
      </c>
      <c r="K42" s="50">
        <f t="shared" si="4"/>
        <v>1766365.67</v>
      </c>
      <c r="L42" s="65">
        <f t="shared" si="5"/>
        <v>551</v>
      </c>
      <c r="M42" s="72">
        <v>11</v>
      </c>
    </row>
    <row r="43" spans="1:13">
      <c r="A43" s="98">
        <v>12</v>
      </c>
      <c r="B43" s="99">
        <v>390</v>
      </c>
      <c r="C43" s="50">
        <f t="shared" si="0"/>
        <v>-398167.95</v>
      </c>
      <c r="D43" s="99">
        <v>480</v>
      </c>
      <c r="E43" s="50">
        <f t="shared" si="1"/>
        <v>398167.95</v>
      </c>
      <c r="F43" s="95">
        <v>704</v>
      </c>
      <c r="G43" s="50">
        <f t="shared" si="2"/>
        <v>1655159.5099999998</v>
      </c>
      <c r="H43" s="99">
        <v>780</v>
      </c>
      <c r="I43" s="50">
        <f t="shared" si="3"/>
        <v>527620.93999999994</v>
      </c>
      <c r="J43" s="99">
        <v>960</v>
      </c>
      <c r="K43" s="50">
        <f t="shared" si="4"/>
        <v>2120292.7300000004</v>
      </c>
      <c r="L43" s="65">
        <f t="shared" si="5"/>
        <v>522</v>
      </c>
      <c r="M43" s="72">
        <v>12</v>
      </c>
    </row>
    <row r="44" spans="1:13">
      <c r="A44" s="98">
        <v>13</v>
      </c>
      <c r="B44" s="99">
        <v>405</v>
      </c>
      <c r="C44" s="50">
        <f t="shared" si="0"/>
        <v>-265445.3</v>
      </c>
      <c r="D44" s="99">
        <v>500</v>
      </c>
      <c r="E44" s="50">
        <f t="shared" si="1"/>
        <v>575131.48</v>
      </c>
      <c r="F44" s="95">
        <v>729.77777777777783</v>
      </c>
      <c r="G44" s="50">
        <f t="shared" si="2"/>
        <v>1883245.85</v>
      </c>
      <c r="H44" s="99">
        <v>810</v>
      </c>
      <c r="I44" s="50">
        <f t="shared" si="3"/>
        <v>793066.24000000022</v>
      </c>
      <c r="J44" s="99">
        <v>1000</v>
      </c>
      <c r="K44" s="50">
        <f t="shared" si="4"/>
        <v>2474219.7999999998</v>
      </c>
      <c r="L44" s="65">
        <f t="shared" si="5"/>
        <v>493</v>
      </c>
      <c r="M44" s="72">
        <v>13</v>
      </c>
    </row>
    <row r="45" spans="1:13">
      <c r="A45" s="98">
        <v>14</v>
      </c>
      <c r="B45" s="99">
        <v>420</v>
      </c>
      <c r="C45" s="50">
        <f t="shared" si="0"/>
        <v>-132722.65</v>
      </c>
      <c r="D45" s="99">
        <v>520</v>
      </c>
      <c r="E45" s="50">
        <f t="shared" si="1"/>
        <v>752095.01</v>
      </c>
      <c r="F45" s="95">
        <v>755.55555555555554</v>
      </c>
      <c r="G45" s="50">
        <f t="shared" si="2"/>
        <v>2111332.1800000002</v>
      </c>
      <c r="H45" s="99">
        <v>840</v>
      </c>
      <c r="I45" s="50">
        <f t="shared" si="3"/>
        <v>1058511.54</v>
      </c>
      <c r="J45" s="99">
        <v>1040</v>
      </c>
      <c r="K45" s="50">
        <f t="shared" si="4"/>
        <v>2828146.8600000003</v>
      </c>
      <c r="L45" s="65">
        <f t="shared" si="5"/>
        <v>464</v>
      </c>
      <c r="M45" s="72">
        <v>14</v>
      </c>
    </row>
    <row r="46" spans="1:13">
      <c r="A46" s="98">
        <v>15</v>
      </c>
      <c r="B46" s="99">
        <v>435</v>
      </c>
      <c r="C46" s="50">
        <f t="shared" si="0"/>
        <v>0</v>
      </c>
      <c r="D46" s="99">
        <v>540</v>
      </c>
      <c r="E46" s="50">
        <f t="shared" si="1"/>
        <v>929058.55</v>
      </c>
      <c r="F46" s="95">
        <v>781.33333333333326</v>
      </c>
      <c r="G46" s="50">
        <f t="shared" si="2"/>
        <v>2339418.5099999998</v>
      </c>
      <c r="H46" s="99">
        <v>870</v>
      </c>
      <c r="I46" s="50">
        <f t="shared" si="3"/>
        <v>1323956.8399999999</v>
      </c>
      <c r="J46" s="99">
        <v>1080</v>
      </c>
      <c r="K46" s="50">
        <f t="shared" si="4"/>
        <v>3182073.9299999997</v>
      </c>
      <c r="L46" s="65">
        <f t="shared" si="5"/>
        <v>435</v>
      </c>
      <c r="M46" s="72">
        <v>15</v>
      </c>
    </row>
    <row r="47" spans="1:13" ht="13.5" thickBot="1">
      <c r="A47" s="17"/>
      <c r="B47" s="87"/>
      <c r="C47" s="87"/>
      <c r="D47" s="87"/>
      <c r="E47" s="87"/>
      <c r="F47" s="87"/>
      <c r="G47" s="87"/>
      <c r="H47" s="87"/>
      <c r="I47" s="87"/>
      <c r="J47" s="87"/>
      <c r="K47" s="87"/>
      <c r="L47" s="87"/>
      <c r="M47" s="18"/>
    </row>
    <row r="48" spans="1:13">
      <c r="A48" t="s">
        <v>116</v>
      </c>
      <c r="B48" s="44">
        <f>SLOPE(B32:B33,$A$32:$A$33)</f>
        <v>15</v>
      </c>
      <c r="C48" s="63">
        <f t="shared" ref="C48:K48" si="6">SLOPE(C32:C33,$A$32:$A$33)</f>
        <v>132722.65000000014</v>
      </c>
      <c r="D48" s="44">
        <f t="shared" si="6"/>
        <v>20</v>
      </c>
      <c r="E48" s="63">
        <f t="shared" si="6"/>
        <v>176963.53000000003</v>
      </c>
      <c r="F48" s="44">
        <f t="shared" si="6"/>
        <v>25.777777777777828</v>
      </c>
      <c r="G48" s="63">
        <f t="shared" si="6"/>
        <v>228086.32999999996</v>
      </c>
      <c r="H48" s="44">
        <f t="shared" si="6"/>
        <v>30</v>
      </c>
      <c r="I48" s="63">
        <f t="shared" si="6"/>
        <v>265445.30000000028</v>
      </c>
      <c r="J48" s="44">
        <f t="shared" si="6"/>
        <v>40</v>
      </c>
      <c r="K48" s="63">
        <f t="shared" si="6"/>
        <v>353927.07000000007</v>
      </c>
    </row>
    <row r="49" spans="1:11">
      <c r="A49" t="s">
        <v>109</v>
      </c>
      <c r="B49" s="44">
        <f>INTERCEPT(B32:B33,$A$32:$A$33)</f>
        <v>210</v>
      </c>
      <c r="C49" s="63">
        <f t="shared" ref="C49:K49" si="7">INTERCEPT(C32:C33,$A$32:$A$33)</f>
        <v>-1990839.7400000002</v>
      </c>
      <c r="D49" s="44">
        <f t="shared" si="7"/>
        <v>240</v>
      </c>
      <c r="E49" s="63">
        <f t="shared" si="7"/>
        <v>-1725394.44</v>
      </c>
      <c r="F49" s="44">
        <f t="shared" si="7"/>
        <v>394.66666666666657</v>
      </c>
      <c r="G49" s="63">
        <f t="shared" si="7"/>
        <v>-1081876.46</v>
      </c>
      <c r="H49" s="44">
        <f t="shared" si="7"/>
        <v>420</v>
      </c>
      <c r="I49" s="63">
        <f t="shared" si="7"/>
        <v>-2657722.6500000004</v>
      </c>
      <c r="J49" s="44">
        <f t="shared" si="7"/>
        <v>480</v>
      </c>
      <c r="K49" s="63">
        <f t="shared" si="7"/>
        <v>-2126832.06</v>
      </c>
    </row>
    <row r="50" spans="1:11">
      <c r="B50" s="44"/>
      <c r="C50" s="63"/>
      <c r="D50" s="44"/>
      <c r="E50" s="63"/>
      <c r="F50" s="44"/>
      <c r="G50" s="63"/>
      <c r="H50" s="44"/>
      <c r="I50" s="63"/>
      <c r="J50" s="44"/>
      <c r="K50" s="63"/>
    </row>
    <row r="51" spans="1:11">
      <c r="A51" t="s">
        <v>122</v>
      </c>
      <c r="B51" s="44">
        <v>870</v>
      </c>
      <c r="D51" s="6"/>
      <c r="E51" s="6"/>
      <c r="F51" s="6"/>
      <c r="G51" s="6"/>
    </row>
    <row r="52" spans="1:11">
      <c r="A52" t="s">
        <v>120</v>
      </c>
      <c r="B52" s="48">
        <f>'Fig. 9.22'!C73</f>
        <v>-29</v>
      </c>
      <c r="D52" s="6"/>
      <c r="E52" s="6"/>
      <c r="F52" s="6"/>
      <c r="G52" s="6"/>
    </row>
    <row r="53" spans="1:11">
      <c r="A53" t="s">
        <v>121</v>
      </c>
      <c r="B53" s="44">
        <f>'Fig. 9.22'!C74</f>
        <v>870</v>
      </c>
      <c r="D53" s="6"/>
      <c r="E53" s="6"/>
      <c r="F53" s="6"/>
      <c r="G53" s="6"/>
    </row>
    <row r="54" spans="1:11">
      <c r="B54" s="6"/>
      <c r="C54" s="6"/>
      <c r="D54" s="6"/>
      <c r="E54" s="6"/>
      <c r="F54" s="6"/>
      <c r="G54" s="6"/>
      <c r="H54" s="6"/>
      <c r="I54" s="6"/>
      <c r="J54" s="6"/>
      <c r="K54" s="6"/>
    </row>
    <row r="55" spans="1:11">
      <c r="A55" t="s">
        <v>117</v>
      </c>
      <c r="B55" s="64">
        <f>(B49-$B$53)/($B$52-B48)</f>
        <v>15</v>
      </c>
      <c r="C55" s="6"/>
      <c r="D55" s="64">
        <f>(D49-$B$53)/($B$52-D48)</f>
        <v>12.857142857142858</v>
      </c>
      <c r="E55" s="6"/>
      <c r="F55" s="64">
        <f>(F49-$B$53)/($B$52-F48)</f>
        <v>8.6774847870182494</v>
      </c>
      <c r="G55" s="6"/>
      <c r="H55" s="64">
        <f>(H49-$B$53)/($B$52-H48)</f>
        <v>7.6271186440677967</v>
      </c>
      <c r="I55" s="6"/>
      <c r="J55" s="64">
        <f>(J49-$B$53)/($B$52-J48)</f>
        <v>5.6521739130434785</v>
      </c>
      <c r="K55" s="6"/>
    </row>
    <row r="56" spans="1:11">
      <c r="A56" t="s">
        <v>118</v>
      </c>
      <c r="B56" s="6">
        <f>B48*B55+B49</f>
        <v>435</v>
      </c>
      <c r="C56" s="6"/>
      <c r="D56" s="5">
        <f>D48*D55+D49</f>
        <v>497.14285714285717</v>
      </c>
      <c r="E56" s="6"/>
      <c r="F56" s="5">
        <f>F48*F55+F49</f>
        <v>618.35294117647072</v>
      </c>
      <c r="G56" s="6"/>
      <c r="H56" s="5">
        <f>H48*H55+H49</f>
        <v>648.81355932203394</v>
      </c>
      <c r="I56" s="6"/>
      <c r="J56" s="5">
        <f>J48*J55+J49</f>
        <v>706.08695652173913</v>
      </c>
      <c r="K56" s="6"/>
    </row>
    <row r="57" spans="1:11">
      <c r="A57" t="s">
        <v>119</v>
      </c>
      <c r="B57" s="6"/>
      <c r="C57" s="63">
        <f>C48*B55+C49</f>
        <v>1.0000001871958375E-2</v>
      </c>
      <c r="D57" s="6"/>
      <c r="E57" s="63">
        <f>E48*D55+E49</f>
        <v>549850.94571428606</v>
      </c>
      <c r="F57" s="6"/>
      <c r="G57" s="63">
        <f>G48*F55+G49</f>
        <v>897339.19870182383</v>
      </c>
      <c r="H57" s="6"/>
      <c r="I57" s="63">
        <f>I48*H55+I49</f>
        <v>-633139.8533898287</v>
      </c>
      <c r="J57" s="6"/>
      <c r="K57" s="63">
        <f>K48*J55+K49</f>
        <v>-126374.70782608655</v>
      </c>
    </row>
    <row r="58" spans="1:11" ht="13.5" thickBot="1">
      <c r="B58" s="6"/>
      <c r="C58" s="6"/>
      <c r="D58" s="6"/>
      <c r="E58" s="6"/>
      <c r="F58" s="6"/>
      <c r="G58" s="6"/>
      <c r="H58" s="6"/>
      <c r="I58" s="6"/>
      <c r="J58" s="6"/>
      <c r="K58" s="6"/>
    </row>
    <row r="59" spans="1:11">
      <c r="A59" s="10"/>
      <c r="B59" s="107" t="s">
        <v>32</v>
      </c>
      <c r="C59" s="12"/>
      <c r="D59" s="112" t="s">
        <v>159</v>
      </c>
      <c r="E59" s="6"/>
      <c r="F59" s="6"/>
      <c r="G59" s="6"/>
      <c r="H59" s="6"/>
      <c r="I59" s="6"/>
      <c r="J59" s="6"/>
      <c r="K59" s="6"/>
    </row>
    <row r="60" spans="1:11">
      <c r="A60" s="106" t="s">
        <v>63</v>
      </c>
      <c r="B60" s="74" t="s">
        <v>3</v>
      </c>
      <c r="C60" s="108" t="s">
        <v>84</v>
      </c>
      <c r="D60" s="6"/>
      <c r="E60" s="6"/>
      <c r="F60" s="6"/>
      <c r="G60" s="6"/>
      <c r="H60" s="6"/>
      <c r="I60" s="6"/>
      <c r="J60" s="6"/>
      <c r="K60" s="6"/>
    </row>
    <row r="61" spans="1:11">
      <c r="A61" s="71">
        <v>1</v>
      </c>
      <c r="B61" s="20">
        <v>225</v>
      </c>
      <c r="C61" s="100">
        <v>-1858117.09</v>
      </c>
      <c r="D61" s="6"/>
      <c r="E61" s="6"/>
      <c r="F61" s="6"/>
      <c r="G61" s="6"/>
      <c r="H61" s="6"/>
      <c r="I61" s="6"/>
      <c r="J61" s="6"/>
      <c r="K61" s="6"/>
    </row>
    <row r="62" spans="1:11">
      <c r="A62" s="71">
        <v>2</v>
      </c>
      <c r="B62" s="20">
        <v>240</v>
      </c>
      <c r="C62" s="100">
        <v>-1725394.44</v>
      </c>
      <c r="D62" s="6"/>
      <c r="E62" s="6"/>
      <c r="F62" s="6"/>
      <c r="G62" s="6"/>
      <c r="H62" s="6"/>
      <c r="I62" s="6"/>
      <c r="J62" s="6"/>
      <c r="K62" s="6"/>
    </row>
    <row r="63" spans="1:11">
      <c r="A63" s="71">
        <v>3</v>
      </c>
      <c r="B63" s="20">
        <v>255</v>
      </c>
      <c r="C63" s="100">
        <v>-1592671.79</v>
      </c>
      <c r="D63" s="6"/>
      <c r="E63" s="6"/>
      <c r="F63" s="6"/>
      <c r="G63" s="6"/>
      <c r="H63" s="6"/>
      <c r="I63" s="6"/>
      <c r="J63" s="6"/>
      <c r="K63" s="6"/>
    </row>
    <row r="64" spans="1:11">
      <c r="A64" s="71">
        <v>4</v>
      </c>
      <c r="B64" s="20">
        <v>270</v>
      </c>
      <c r="C64" s="100">
        <v>-1459949.14</v>
      </c>
      <c r="D64" s="6"/>
      <c r="E64" s="6"/>
      <c r="F64" s="6"/>
      <c r="G64" s="6"/>
      <c r="H64" s="6"/>
      <c r="I64" s="6"/>
      <c r="J64" s="6"/>
      <c r="K64" s="6"/>
    </row>
    <row r="65" spans="1:13">
      <c r="A65" s="71">
        <v>5</v>
      </c>
      <c r="B65" s="20">
        <v>285</v>
      </c>
      <c r="C65" s="100">
        <v>-1327226.49</v>
      </c>
      <c r="D65" s="6"/>
      <c r="E65" s="6"/>
      <c r="F65" s="6"/>
      <c r="G65" s="6"/>
      <c r="H65" s="6"/>
      <c r="I65" s="6"/>
      <c r="J65" s="6"/>
      <c r="K65" s="6"/>
    </row>
    <row r="66" spans="1:13">
      <c r="A66" s="71">
        <v>6</v>
      </c>
      <c r="B66" s="20">
        <v>300</v>
      </c>
      <c r="C66" s="100">
        <v>-1194503.8500000001</v>
      </c>
      <c r="D66" s="6"/>
      <c r="E66" s="6"/>
      <c r="F66" s="6"/>
      <c r="G66" s="6"/>
      <c r="H66" s="6"/>
      <c r="I66" s="6"/>
      <c r="J66" s="6"/>
      <c r="K66" s="6"/>
    </row>
    <row r="67" spans="1:13">
      <c r="A67" s="71">
        <v>7</v>
      </c>
      <c r="B67" s="20">
        <v>315</v>
      </c>
      <c r="C67" s="100">
        <v>-1061781.2</v>
      </c>
      <c r="D67" s="6"/>
      <c r="E67" s="6"/>
      <c r="F67" s="6"/>
      <c r="G67" s="6"/>
      <c r="H67" s="6"/>
      <c r="I67" s="6"/>
      <c r="J67" s="6"/>
      <c r="K67" s="6"/>
    </row>
    <row r="68" spans="1:13">
      <c r="A68" s="71">
        <v>8</v>
      </c>
      <c r="B68" s="20">
        <v>330</v>
      </c>
      <c r="C68" s="100">
        <v>-929058.55</v>
      </c>
      <c r="D68" s="6"/>
      <c r="E68" s="6"/>
      <c r="F68" s="6"/>
      <c r="G68" s="6"/>
      <c r="H68" s="6"/>
      <c r="I68" s="6"/>
      <c r="J68" s="6"/>
      <c r="K68" s="6"/>
    </row>
    <row r="69" spans="1:13">
      <c r="A69" s="71">
        <v>9</v>
      </c>
      <c r="B69" s="20">
        <v>345</v>
      </c>
      <c r="C69" s="100">
        <v>-796335.9</v>
      </c>
    </row>
    <row r="70" spans="1:13">
      <c r="A70" s="71">
        <v>10</v>
      </c>
      <c r="B70" s="20">
        <v>360</v>
      </c>
      <c r="C70" s="100">
        <v>-663613.25</v>
      </c>
    </row>
    <row r="71" spans="1:13">
      <c r="A71" s="71">
        <v>11</v>
      </c>
      <c r="B71" s="20">
        <v>375</v>
      </c>
      <c r="C71" s="100">
        <v>-530890.6</v>
      </c>
    </row>
    <row r="72" spans="1:13">
      <c r="A72" s="71">
        <v>12</v>
      </c>
      <c r="B72" s="20">
        <v>390</v>
      </c>
      <c r="C72" s="100">
        <v>-398167.95</v>
      </c>
    </row>
    <row r="73" spans="1:13">
      <c r="A73" s="71">
        <v>13</v>
      </c>
      <c r="B73" s="20">
        <v>405</v>
      </c>
      <c r="C73" s="100">
        <v>-265445.3</v>
      </c>
    </row>
    <row r="74" spans="1:13">
      <c r="A74" s="71">
        <v>14</v>
      </c>
      <c r="B74" s="20">
        <v>420</v>
      </c>
      <c r="C74" s="100">
        <v>-132722.65</v>
      </c>
    </row>
    <row r="75" spans="1:13">
      <c r="A75" s="71">
        <v>15</v>
      </c>
      <c r="B75" s="20">
        <v>435</v>
      </c>
      <c r="C75" s="100">
        <v>0</v>
      </c>
    </row>
    <row r="76" spans="1:13">
      <c r="A76" s="71"/>
      <c r="B76" s="20"/>
      <c r="C76" s="72"/>
    </row>
    <row r="77" spans="1:13">
      <c r="A77" s="71" t="s">
        <v>116</v>
      </c>
      <c r="B77" s="51">
        <f>SLOPE(B61:B62,A61:A62)</f>
        <v>15</v>
      </c>
      <c r="C77" s="109"/>
    </row>
    <row r="78" spans="1:13">
      <c r="A78" s="71" t="s">
        <v>109</v>
      </c>
      <c r="B78" s="51">
        <f>INTERCEPT(B61:B62,A61:A62)</f>
        <v>210</v>
      </c>
      <c r="C78" s="109"/>
    </row>
    <row r="79" spans="1:13">
      <c r="A79" s="71"/>
      <c r="B79" s="51"/>
      <c r="C79" s="109"/>
      <c r="E79" s="2" t="s">
        <v>155</v>
      </c>
      <c r="M79" s="2" t="s">
        <v>158</v>
      </c>
    </row>
    <row r="80" spans="1:13">
      <c r="A80" s="71" t="s">
        <v>122</v>
      </c>
      <c r="B80" s="51">
        <v>870</v>
      </c>
      <c r="C80" s="72"/>
    </row>
    <row r="81" spans="1:3">
      <c r="A81" s="71" t="s">
        <v>120</v>
      </c>
      <c r="B81" s="110">
        <v>-29</v>
      </c>
      <c r="C81" s="72"/>
    </row>
    <row r="82" spans="1:3">
      <c r="A82" s="71" t="s">
        <v>121</v>
      </c>
      <c r="B82" s="51">
        <v>870</v>
      </c>
      <c r="C82" s="72"/>
    </row>
    <row r="83" spans="1:3">
      <c r="A83" s="71"/>
      <c r="B83" s="20"/>
      <c r="C83" s="72"/>
    </row>
    <row r="84" spans="1:3">
      <c r="A84" s="71" t="s">
        <v>117</v>
      </c>
      <c r="B84" s="15">
        <v>15</v>
      </c>
      <c r="C84" s="72"/>
    </row>
    <row r="85" spans="1:3">
      <c r="A85" s="71" t="s">
        <v>118</v>
      </c>
      <c r="B85" s="20">
        <v>435</v>
      </c>
      <c r="C85" s="72"/>
    </row>
    <row r="86" spans="1:3" ht="13.5" thickBot="1">
      <c r="A86" s="17" t="s">
        <v>119</v>
      </c>
      <c r="B86" s="87"/>
      <c r="C86" s="111">
        <v>1.0000001871958375E-2</v>
      </c>
    </row>
    <row r="109" spans="5:13">
      <c r="E109" s="2" t="s">
        <v>156</v>
      </c>
      <c r="M109" s="2" t="s">
        <v>157</v>
      </c>
    </row>
    <row r="138" spans="1:11">
      <c r="B138" t="s">
        <v>126</v>
      </c>
      <c r="D138" t="s">
        <v>82</v>
      </c>
      <c r="F138" t="s">
        <v>29</v>
      </c>
      <c r="H138" t="s">
        <v>127</v>
      </c>
      <c r="J138" t="s">
        <v>128</v>
      </c>
    </row>
    <row r="139" spans="1:11">
      <c r="B139" t="s">
        <v>28</v>
      </c>
      <c r="C139" t="s">
        <v>84</v>
      </c>
      <c r="D139" t="s">
        <v>28</v>
      </c>
      <c r="E139" t="s">
        <v>84</v>
      </c>
      <c r="F139" t="s">
        <v>28</v>
      </c>
      <c r="G139" t="s">
        <v>84</v>
      </c>
      <c r="H139" t="s">
        <v>28</v>
      </c>
      <c r="I139" t="s">
        <v>84</v>
      </c>
      <c r="J139" t="s">
        <v>28</v>
      </c>
      <c r="K139" t="s">
        <v>84</v>
      </c>
    </row>
    <row r="140" spans="1:11">
      <c r="A140" t="s">
        <v>124</v>
      </c>
      <c r="B140">
        <v>0</v>
      </c>
      <c r="C140" s="67">
        <f>C49</f>
        <v>-1990839.7400000002</v>
      </c>
      <c r="D140">
        <v>0</v>
      </c>
      <c r="E140" s="67">
        <f>E49</f>
        <v>-1725394.44</v>
      </c>
      <c r="F140">
        <v>0</v>
      </c>
      <c r="G140" s="67">
        <f>G49</f>
        <v>-1081876.46</v>
      </c>
      <c r="H140">
        <v>0</v>
      </c>
      <c r="I140" s="67">
        <f>I49</f>
        <v>-2657722.6500000004</v>
      </c>
      <c r="J140">
        <v>0</v>
      </c>
      <c r="K140" s="67">
        <f>K49</f>
        <v>-2126832.06</v>
      </c>
    </row>
    <row r="141" spans="1:11">
      <c r="A141" t="s">
        <v>125</v>
      </c>
      <c r="B141" s="3">
        <f>B55</f>
        <v>15</v>
      </c>
      <c r="C141" s="67">
        <f>C57</f>
        <v>1.0000001871958375E-2</v>
      </c>
      <c r="D141" s="3">
        <f>D55</f>
        <v>12.857142857142858</v>
      </c>
      <c r="E141" s="67">
        <f>E57</f>
        <v>549850.94571428606</v>
      </c>
      <c r="F141" s="3">
        <f>F55</f>
        <v>8.6774847870182494</v>
      </c>
      <c r="G141" s="67">
        <f>G57</f>
        <v>897339.19870182383</v>
      </c>
      <c r="H141" s="3">
        <f>H55</f>
        <v>7.6271186440677967</v>
      </c>
      <c r="I141" s="67">
        <f>I57</f>
        <v>-633139.8533898287</v>
      </c>
      <c r="J141" s="3">
        <f>J55</f>
        <v>5.6521739130434785</v>
      </c>
      <c r="K141" s="67">
        <f>K57</f>
        <v>-126374.70782608655</v>
      </c>
    </row>
  </sheetData>
  <mergeCells count="10">
    <mergeCell ref="J1:K1"/>
    <mergeCell ref="B30:C30"/>
    <mergeCell ref="D30:E30"/>
    <mergeCell ref="F30:G30"/>
    <mergeCell ref="H30:I30"/>
    <mergeCell ref="J30:K30"/>
    <mergeCell ref="B1:C1"/>
    <mergeCell ref="D1:E1"/>
    <mergeCell ref="F1:G1"/>
    <mergeCell ref="H1:I1"/>
  </mergeCells>
  <phoneticPr fontId="3" type="noConversion"/>
  <pageMargins left="0.39" right="0.28999999999999998" top="0.41" bottom="0.56999999999999995" header="0.5" footer="0.5"/>
  <pageSetup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28">
    <tabColor indexed="44"/>
  </sheetPr>
  <dimension ref="A1:X37"/>
  <sheetViews>
    <sheetView zoomScale="90" zoomScaleNormal="90" workbookViewId="0">
      <selection activeCell="D43" sqref="D43"/>
    </sheetView>
  </sheetViews>
  <sheetFormatPr defaultRowHeight="12.75"/>
  <cols>
    <col min="1" max="1" width="11.140625" customWidth="1"/>
    <col min="2" max="2" width="15.85546875" bestFit="1" customWidth="1"/>
    <col min="3" max="3" width="11" customWidth="1"/>
    <col min="4" max="4" width="8.140625" bestFit="1" customWidth="1"/>
    <col min="5" max="5" width="4.7109375" customWidth="1"/>
    <col min="13" max="13" width="11.42578125" customWidth="1"/>
    <col min="14" max="16" width="9.5703125" bestFit="1" customWidth="1"/>
    <col min="19" max="19" width="15.85546875" bestFit="1" customWidth="1"/>
    <col min="20" max="20" width="11" customWidth="1"/>
    <col min="21" max="21" width="10.42578125" customWidth="1"/>
    <col min="22" max="22" width="10.7109375" customWidth="1"/>
    <col min="23" max="23" width="10.5703125" customWidth="1"/>
  </cols>
  <sheetData>
    <row r="1" spans="1:16">
      <c r="A1" s="2" t="s">
        <v>0</v>
      </c>
      <c r="B1" t="s">
        <v>31</v>
      </c>
    </row>
    <row r="3" spans="1:16">
      <c r="A3" s="1"/>
    </row>
    <row r="5" spans="1:16" ht="13.5" thickBot="1">
      <c r="A5" s="2" t="s">
        <v>2</v>
      </c>
    </row>
    <row r="6" spans="1:16">
      <c r="F6" s="10"/>
      <c r="G6" s="35" t="s">
        <v>27</v>
      </c>
      <c r="H6" s="130" t="s">
        <v>28</v>
      </c>
      <c r="I6" s="131"/>
      <c r="M6" s="23" t="s">
        <v>25</v>
      </c>
      <c r="N6" s="22" t="s">
        <v>30</v>
      </c>
      <c r="O6" s="22" t="s">
        <v>29</v>
      </c>
      <c r="P6" s="24" t="s">
        <v>35</v>
      </c>
    </row>
    <row r="7" spans="1:16">
      <c r="B7" t="s">
        <v>3</v>
      </c>
      <c r="C7">
        <v>435</v>
      </c>
      <c r="D7" s="29" t="s">
        <v>9</v>
      </c>
      <c r="F7" s="13" t="s">
        <v>22</v>
      </c>
      <c r="G7" s="14">
        <f>C28</f>
        <v>225</v>
      </c>
      <c r="H7" s="15">
        <f>C29</f>
        <v>15</v>
      </c>
      <c r="I7" s="16">
        <f>H7/$H$10</f>
        <v>0.51963048498845266</v>
      </c>
      <c r="K7" s="52"/>
      <c r="M7" s="19">
        <v>435</v>
      </c>
      <c r="N7" s="20">
        <v>435</v>
      </c>
      <c r="O7" s="20">
        <v>435</v>
      </c>
      <c r="P7" s="21">
        <v>435</v>
      </c>
    </row>
    <row r="8" spans="1:16">
      <c r="B8" t="s">
        <v>4</v>
      </c>
      <c r="C8">
        <v>6</v>
      </c>
      <c r="D8" s="29" t="s">
        <v>10</v>
      </c>
      <c r="F8" s="13" t="s">
        <v>5</v>
      </c>
      <c r="G8" s="14">
        <f>C20</f>
        <v>120</v>
      </c>
      <c r="H8" s="15">
        <f>C21</f>
        <v>7.8666666666666663</v>
      </c>
      <c r="I8" s="16">
        <f>H8/$H$10</f>
        <v>0.27251732101616627</v>
      </c>
      <c r="K8" s="52"/>
      <c r="M8" s="19">
        <v>6</v>
      </c>
      <c r="N8" s="20">
        <v>6</v>
      </c>
      <c r="O8" s="20">
        <v>6</v>
      </c>
      <c r="P8" s="21">
        <v>6</v>
      </c>
    </row>
    <row r="9" spans="1:16" ht="13.5" thickBot="1">
      <c r="D9" s="29"/>
      <c r="F9" s="13" t="s">
        <v>26</v>
      </c>
      <c r="G9" s="7">
        <f>C26</f>
        <v>90</v>
      </c>
      <c r="H9" s="8">
        <f>C8</f>
        <v>6</v>
      </c>
      <c r="I9" s="16">
        <f>H9/$H$10</f>
        <v>0.20785219399538105</v>
      </c>
      <c r="K9" s="52"/>
      <c r="M9" s="19"/>
      <c r="N9" s="20"/>
      <c r="O9" s="20"/>
      <c r="P9" s="21"/>
    </row>
    <row r="10" spans="1:16" ht="13.5" thickBot="1">
      <c r="B10" t="s">
        <v>5</v>
      </c>
      <c r="D10" s="29"/>
      <c r="F10" s="17"/>
      <c r="G10" s="7">
        <f>SUM(G7:G9)</f>
        <v>435</v>
      </c>
      <c r="H10" s="7">
        <f>SUM(H7:H9)</f>
        <v>28.866666666666667</v>
      </c>
      <c r="I10" s="18"/>
      <c r="M10" s="19"/>
      <c r="N10" s="20"/>
      <c r="O10" s="20"/>
      <c r="P10" s="21"/>
    </row>
    <row r="11" spans="1:16">
      <c r="B11" t="s">
        <v>14</v>
      </c>
      <c r="C11">
        <v>3540</v>
      </c>
      <c r="D11" s="29" t="s">
        <v>12</v>
      </c>
      <c r="M11" s="19">
        <v>3540</v>
      </c>
      <c r="N11" s="20">
        <v>3540</v>
      </c>
      <c r="O11" s="20">
        <v>3540</v>
      </c>
      <c r="P11" s="21">
        <v>3540</v>
      </c>
    </row>
    <row r="12" spans="1:16">
      <c r="B12" t="s">
        <v>6</v>
      </c>
      <c r="C12">
        <v>450</v>
      </c>
      <c r="D12" s="29" t="s">
        <v>11</v>
      </c>
      <c r="M12" s="19">
        <v>450</v>
      </c>
      <c r="N12" s="20">
        <v>600</v>
      </c>
      <c r="O12" s="20">
        <v>450</v>
      </c>
      <c r="P12" s="21">
        <v>600</v>
      </c>
    </row>
    <row r="13" spans="1:16">
      <c r="B13" t="s">
        <v>7</v>
      </c>
      <c r="C13">
        <v>60</v>
      </c>
      <c r="D13" s="29" t="s">
        <v>12</v>
      </c>
      <c r="M13" s="19">
        <v>60</v>
      </c>
      <c r="N13" s="20">
        <v>60</v>
      </c>
      <c r="O13" s="20">
        <v>60</v>
      </c>
      <c r="P13" s="21">
        <v>60</v>
      </c>
    </row>
    <row r="14" spans="1:16">
      <c r="B14" t="s">
        <v>8</v>
      </c>
      <c r="C14" s="9">
        <v>2</v>
      </c>
      <c r="D14" s="29" t="s">
        <v>13</v>
      </c>
      <c r="G14">
        <f>G7/$G$10</f>
        <v>0.51724137931034486</v>
      </c>
      <c r="H14">
        <f>H7/$H$10</f>
        <v>0.51963048498845266</v>
      </c>
      <c r="M14" s="19">
        <v>2</v>
      </c>
      <c r="N14" s="20">
        <v>2</v>
      </c>
      <c r="O14" s="20">
        <v>4</v>
      </c>
      <c r="P14" s="21">
        <v>4</v>
      </c>
    </row>
    <row r="15" spans="1:16">
      <c r="D15" s="29"/>
      <c r="G15">
        <f>G8/$G$10</f>
        <v>0.27586206896551724</v>
      </c>
      <c r="H15">
        <f>H8/$H$10</f>
        <v>0.27251732101616627</v>
      </c>
      <c r="M15" s="19"/>
      <c r="N15" s="20"/>
      <c r="O15" s="20"/>
      <c r="P15" s="21"/>
    </row>
    <row r="16" spans="1:16">
      <c r="D16" s="29"/>
      <c r="G16">
        <f>G9/$G$10</f>
        <v>0.20689655172413793</v>
      </c>
      <c r="H16">
        <f>H9/$H$10</f>
        <v>0.20785219399538105</v>
      </c>
      <c r="M16" s="19"/>
      <c r="N16" s="20"/>
      <c r="O16" s="20"/>
      <c r="P16" s="21"/>
    </row>
    <row r="17" spans="1:24">
      <c r="D17" s="29"/>
      <c r="M17" s="19"/>
      <c r="N17" s="20"/>
      <c r="O17" s="20"/>
      <c r="P17" s="21"/>
    </row>
    <row r="18" spans="1:24">
      <c r="A18" s="2" t="s">
        <v>15</v>
      </c>
      <c r="D18" s="29"/>
      <c r="M18" s="19"/>
      <c r="N18" s="20"/>
      <c r="O18" s="20"/>
      <c r="P18" s="21"/>
    </row>
    <row r="19" spans="1:24">
      <c r="B19" t="s">
        <v>36</v>
      </c>
      <c r="C19" s="5">
        <f>FLOOR(C11/C13,1)+1</f>
        <v>60</v>
      </c>
      <c r="D19" s="29"/>
      <c r="M19" s="19">
        <v>60</v>
      </c>
      <c r="N19" s="20">
        <v>60</v>
      </c>
      <c r="O19" s="20">
        <v>60</v>
      </c>
      <c r="P19" s="21">
        <v>60</v>
      </c>
    </row>
    <row r="20" spans="1:24">
      <c r="B20" t="s">
        <v>18</v>
      </c>
      <c r="C20">
        <f>C19*C14</f>
        <v>120</v>
      </c>
      <c r="D20" s="29" t="s">
        <v>9</v>
      </c>
      <c r="M20" s="19">
        <v>120</v>
      </c>
      <c r="N20" s="20">
        <v>120</v>
      </c>
      <c r="O20" s="20">
        <v>240</v>
      </c>
      <c r="P20" s="21">
        <v>240</v>
      </c>
    </row>
    <row r="21" spans="1:24">
      <c r="B21" t="s">
        <v>20</v>
      </c>
      <c r="C21" s="3">
        <f>C11/C12</f>
        <v>7.8666666666666663</v>
      </c>
      <c r="D21" s="29" t="s">
        <v>10</v>
      </c>
      <c r="M21" s="25">
        <v>7.8666666666666663</v>
      </c>
      <c r="N21" s="15">
        <v>5.9</v>
      </c>
      <c r="O21" s="15">
        <v>7.8666666666666663</v>
      </c>
      <c r="P21" s="26">
        <v>5.9</v>
      </c>
    </row>
    <row r="22" spans="1:24">
      <c r="D22" s="29"/>
      <c r="M22" s="19"/>
      <c r="N22" s="20"/>
      <c r="O22" s="20"/>
      <c r="P22" s="21"/>
      <c r="S22" s="2" t="s">
        <v>151</v>
      </c>
    </row>
    <row r="23" spans="1:24" ht="13.5" thickBot="1">
      <c r="B23" t="s">
        <v>16</v>
      </c>
      <c r="C23" s="4">
        <f>C13/C12</f>
        <v>0.13333333333333333</v>
      </c>
      <c r="D23" s="29" t="s">
        <v>10</v>
      </c>
      <c r="M23" s="39">
        <v>0.13333333333333333</v>
      </c>
      <c r="N23" s="40">
        <v>0.1</v>
      </c>
      <c r="O23" s="40">
        <v>0.13333333333333333</v>
      </c>
      <c r="P23" s="41">
        <v>0.1</v>
      </c>
      <c r="S23" s="2" t="s">
        <v>95</v>
      </c>
    </row>
    <row r="24" spans="1:24">
      <c r="B24" t="s">
        <v>16</v>
      </c>
      <c r="C24" s="3">
        <f>60*(C13/C12)</f>
        <v>8</v>
      </c>
      <c r="D24" s="29" t="s">
        <v>17</v>
      </c>
      <c r="M24" s="19">
        <v>8</v>
      </c>
      <c r="N24" s="20">
        <v>6</v>
      </c>
      <c r="O24" s="20">
        <v>8</v>
      </c>
      <c r="P24" s="21">
        <v>6</v>
      </c>
      <c r="S24" s="10"/>
      <c r="T24" s="70"/>
      <c r="U24" s="70"/>
      <c r="V24" s="70"/>
      <c r="W24" s="70"/>
      <c r="X24" s="12"/>
    </row>
    <row r="25" spans="1:24">
      <c r="D25" s="29"/>
      <c r="M25" s="19"/>
      <c r="N25" s="20"/>
      <c r="O25" s="20"/>
      <c r="P25" s="21"/>
      <c r="S25" s="71"/>
      <c r="T25" s="20"/>
      <c r="U25" s="20"/>
      <c r="V25" s="20"/>
      <c r="W25" s="20"/>
      <c r="X25" s="72"/>
    </row>
    <row r="26" spans="1:24">
      <c r="B26" t="s">
        <v>21</v>
      </c>
      <c r="C26" s="3">
        <f>C8*C14/C23</f>
        <v>90</v>
      </c>
      <c r="D26" s="29" t="s">
        <v>9</v>
      </c>
      <c r="M26" s="25">
        <v>90</v>
      </c>
      <c r="N26" s="15">
        <v>120</v>
      </c>
      <c r="O26" s="15">
        <v>180</v>
      </c>
      <c r="P26" s="26">
        <v>240</v>
      </c>
      <c r="S26" s="71"/>
      <c r="T26" s="20"/>
      <c r="U26" s="20"/>
      <c r="V26" s="20"/>
      <c r="W26" s="20"/>
      <c r="X26" s="72"/>
    </row>
    <row r="27" spans="1:24">
      <c r="C27" s="3"/>
      <c r="D27" s="29"/>
      <c r="M27" s="25"/>
      <c r="N27" s="15"/>
      <c r="O27" s="15"/>
      <c r="P27" s="26"/>
      <c r="S27" s="73"/>
      <c r="T27" s="74" t="s">
        <v>25</v>
      </c>
      <c r="U27" s="74" t="s">
        <v>30</v>
      </c>
      <c r="V27" s="74" t="s">
        <v>29</v>
      </c>
      <c r="W27" s="75" t="s">
        <v>129</v>
      </c>
      <c r="X27" s="76"/>
    </row>
    <row r="28" spans="1:24">
      <c r="B28" t="s">
        <v>23</v>
      </c>
      <c r="C28" s="3">
        <f>C7-C20-C26</f>
        <v>225</v>
      </c>
      <c r="D28" s="29" t="s">
        <v>9</v>
      </c>
      <c r="M28" s="25">
        <v>225</v>
      </c>
      <c r="N28" s="15">
        <v>195</v>
      </c>
      <c r="O28" s="15">
        <v>15</v>
      </c>
      <c r="P28" s="36">
        <v>-45</v>
      </c>
      <c r="S28" s="71" t="s">
        <v>18</v>
      </c>
      <c r="T28" s="77">
        <v>120</v>
      </c>
      <c r="U28" s="77">
        <v>120</v>
      </c>
      <c r="V28" s="77">
        <v>240</v>
      </c>
      <c r="W28" s="77">
        <v>120</v>
      </c>
      <c r="X28" s="78" t="s">
        <v>9</v>
      </c>
    </row>
    <row r="29" spans="1:24">
      <c r="B29" t="s">
        <v>24</v>
      </c>
      <c r="C29" s="54">
        <f>C28*C23/C14</f>
        <v>15</v>
      </c>
      <c r="D29" s="29" t="s">
        <v>10</v>
      </c>
      <c r="M29" s="27">
        <v>15</v>
      </c>
      <c r="N29" s="28">
        <v>9.75</v>
      </c>
      <c r="O29" s="28">
        <v>0.5</v>
      </c>
      <c r="P29" s="37">
        <v>-1.125</v>
      </c>
      <c r="S29" s="71" t="s">
        <v>20</v>
      </c>
      <c r="T29" s="79">
        <v>7.8666666666666663</v>
      </c>
      <c r="U29" s="79">
        <v>5.9</v>
      </c>
      <c r="V29" s="79">
        <v>7.8666666666666663</v>
      </c>
      <c r="W29" s="79">
        <v>7.8666666666666663</v>
      </c>
      <c r="X29" s="78" t="s">
        <v>10</v>
      </c>
    </row>
    <row r="30" spans="1:24">
      <c r="S30" s="71"/>
      <c r="T30" s="77"/>
      <c r="U30" s="77"/>
      <c r="V30" s="77"/>
      <c r="W30" s="77"/>
      <c r="X30" s="78"/>
    </row>
    <row r="31" spans="1:24">
      <c r="M31" s="3"/>
      <c r="S31" s="71" t="s">
        <v>16</v>
      </c>
      <c r="T31" s="80">
        <v>0.13333333333333333</v>
      </c>
      <c r="U31" s="80">
        <v>0.1</v>
      </c>
      <c r="V31" s="80">
        <v>0.13333333333333333</v>
      </c>
      <c r="W31" s="80">
        <v>0.13333333333333333</v>
      </c>
      <c r="X31" s="78" t="s">
        <v>10</v>
      </c>
    </row>
    <row r="32" spans="1:24">
      <c r="S32" s="71" t="s">
        <v>16</v>
      </c>
      <c r="T32" s="77">
        <v>8</v>
      </c>
      <c r="U32" s="77">
        <v>6</v>
      </c>
      <c r="V32" s="77">
        <v>8</v>
      </c>
      <c r="W32" s="77">
        <v>8</v>
      </c>
      <c r="X32" s="78" t="s">
        <v>17</v>
      </c>
    </row>
    <row r="33" spans="19:24">
      <c r="S33" s="71"/>
      <c r="T33" s="77"/>
      <c r="U33" s="77"/>
      <c r="V33" s="77"/>
      <c r="W33" s="77"/>
      <c r="X33" s="78"/>
    </row>
    <row r="34" spans="19:24">
      <c r="S34" s="71" t="s">
        <v>21</v>
      </c>
      <c r="T34" s="79">
        <v>90</v>
      </c>
      <c r="U34" s="79">
        <v>120</v>
      </c>
      <c r="V34" s="79">
        <v>180</v>
      </c>
      <c r="W34" s="79">
        <v>90</v>
      </c>
      <c r="X34" s="78" t="s">
        <v>9</v>
      </c>
    </row>
    <row r="35" spans="19:24">
      <c r="S35" s="71"/>
      <c r="T35" s="79"/>
      <c r="U35" s="79"/>
      <c r="V35" s="79"/>
      <c r="W35" s="79"/>
      <c r="X35" s="78"/>
    </row>
    <row r="36" spans="19:24">
      <c r="S36" s="71" t="s">
        <v>23</v>
      </c>
      <c r="T36" s="79">
        <v>225</v>
      </c>
      <c r="U36" s="79">
        <v>195</v>
      </c>
      <c r="V36" s="79">
        <v>15</v>
      </c>
      <c r="W36" s="79">
        <v>225</v>
      </c>
      <c r="X36" s="78" t="s">
        <v>9</v>
      </c>
    </row>
    <row r="37" spans="19:24" ht="13.5" thickBot="1">
      <c r="S37" s="17" t="s">
        <v>24</v>
      </c>
      <c r="T37" s="81">
        <v>15</v>
      </c>
      <c r="U37" s="81">
        <v>9.75</v>
      </c>
      <c r="V37" s="81">
        <v>0.5</v>
      </c>
      <c r="W37" s="81">
        <v>15</v>
      </c>
      <c r="X37" s="82" t="s">
        <v>10</v>
      </c>
    </row>
  </sheetData>
  <mergeCells count="1">
    <mergeCell ref="H6:I6"/>
  </mergeCells>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2" enableFormatConditionsCalculation="0">
    <tabColor indexed="44"/>
  </sheetPr>
  <dimension ref="A1:C9"/>
  <sheetViews>
    <sheetView workbookViewId="0">
      <selection activeCell="M14" sqref="M14"/>
    </sheetView>
  </sheetViews>
  <sheetFormatPr defaultRowHeight="12.75"/>
  <cols>
    <col min="1" max="1" width="10.85546875" bestFit="1" customWidth="1"/>
    <col min="2" max="2" width="11" bestFit="1" customWidth="1"/>
  </cols>
  <sheetData>
    <row r="1" spans="1:3">
      <c r="A1" t="s">
        <v>3</v>
      </c>
      <c r="B1" t="s">
        <v>24</v>
      </c>
    </row>
    <row r="2" spans="1:3">
      <c r="A2" s="6">
        <v>300</v>
      </c>
      <c r="B2" s="5">
        <v>6</v>
      </c>
    </row>
    <row r="3" spans="1:3">
      <c r="A3" s="6">
        <v>400</v>
      </c>
      <c r="B3" s="5">
        <v>12.666666666666666</v>
      </c>
      <c r="C3" s="3"/>
    </row>
    <row r="4" spans="1:3">
      <c r="A4" s="6">
        <v>500</v>
      </c>
      <c r="B4" s="5">
        <v>19.333333333333332</v>
      </c>
    </row>
    <row r="5" spans="1:3">
      <c r="A5" s="6">
        <v>600</v>
      </c>
      <c r="B5" s="5">
        <v>26</v>
      </c>
      <c r="C5" s="4"/>
    </row>
    <row r="6" spans="1:3">
      <c r="A6" s="6">
        <v>700</v>
      </c>
      <c r="B6" s="5">
        <v>32.666666666666664</v>
      </c>
    </row>
    <row r="7" spans="1:3">
      <c r="A7" s="6">
        <v>800</v>
      </c>
      <c r="B7" s="5">
        <v>39.333333333333336</v>
      </c>
    </row>
    <row r="8" spans="1:3">
      <c r="A8" s="6">
        <v>900</v>
      </c>
      <c r="B8" s="5">
        <v>46</v>
      </c>
    </row>
    <row r="9" spans="1:3">
      <c r="A9" s="6">
        <v>1000</v>
      </c>
      <c r="B9" s="5">
        <v>52.666666666666664</v>
      </c>
    </row>
  </sheetData>
  <phoneticPr fontId="3"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3" enableFormatConditionsCalculation="0">
    <tabColor indexed="44"/>
  </sheetPr>
  <dimension ref="A1:B9"/>
  <sheetViews>
    <sheetView workbookViewId="0">
      <selection activeCell="J35" sqref="J35"/>
    </sheetView>
  </sheetViews>
  <sheetFormatPr defaultRowHeight="12.75"/>
  <cols>
    <col min="1" max="1" width="7.7109375" bestFit="1" customWidth="1"/>
    <col min="2" max="2" width="11" bestFit="1" customWidth="1"/>
  </cols>
  <sheetData>
    <row r="1" spans="1:2">
      <c r="A1" t="s">
        <v>4</v>
      </c>
      <c r="B1" t="s">
        <v>24</v>
      </c>
    </row>
    <row r="2" spans="1:2">
      <c r="A2" s="6">
        <v>3</v>
      </c>
      <c r="B2" s="5">
        <v>18</v>
      </c>
    </row>
    <row r="3" spans="1:2">
      <c r="A3" s="6">
        <v>4</v>
      </c>
      <c r="B3" s="5">
        <v>17</v>
      </c>
    </row>
    <row r="4" spans="1:2">
      <c r="A4" s="6">
        <v>5</v>
      </c>
      <c r="B4" s="5">
        <v>16</v>
      </c>
    </row>
    <row r="5" spans="1:2">
      <c r="A5" s="6">
        <v>6</v>
      </c>
      <c r="B5" s="5">
        <v>15</v>
      </c>
    </row>
    <row r="6" spans="1:2">
      <c r="A6" s="6">
        <v>7</v>
      </c>
      <c r="B6" s="5">
        <v>14</v>
      </c>
    </row>
    <row r="7" spans="1:2">
      <c r="A7" s="6">
        <v>8</v>
      </c>
      <c r="B7" s="5">
        <v>13</v>
      </c>
    </row>
    <row r="8" spans="1:2">
      <c r="A8" s="6">
        <v>9</v>
      </c>
      <c r="B8" s="5">
        <v>12</v>
      </c>
    </row>
    <row r="9" spans="1:2">
      <c r="A9" s="6">
        <v>10</v>
      </c>
      <c r="B9" s="5">
        <v>11</v>
      </c>
    </row>
  </sheetData>
  <phoneticPr fontId="3"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sheetPr codeName="Sheet4" enableFormatConditionsCalculation="0">
    <tabColor indexed="44"/>
  </sheetPr>
  <dimension ref="A1:C15"/>
  <sheetViews>
    <sheetView workbookViewId="0">
      <selection activeCell="I29" sqref="I29"/>
    </sheetView>
  </sheetViews>
  <sheetFormatPr defaultRowHeight="12.75"/>
  <cols>
    <col min="1" max="1" width="12.28515625" customWidth="1"/>
    <col min="2" max="2" width="11" bestFit="1" customWidth="1"/>
  </cols>
  <sheetData>
    <row r="1" spans="1:3">
      <c r="A1" t="s">
        <v>54</v>
      </c>
      <c r="B1" t="s">
        <v>24</v>
      </c>
    </row>
    <row r="2" spans="1:3">
      <c r="A2" s="6">
        <v>250</v>
      </c>
      <c r="B2" s="5">
        <v>31.8</v>
      </c>
    </row>
    <row r="3" spans="1:3">
      <c r="A3" s="6">
        <v>300</v>
      </c>
      <c r="B3" s="5">
        <v>25.5</v>
      </c>
      <c r="C3" s="4">
        <f>B3-B2</f>
        <v>-6.3000000000000007</v>
      </c>
    </row>
    <row r="4" spans="1:3">
      <c r="A4" s="6">
        <v>350</v>
      </c>
      <c r="B4" s="5">
        <v>21</v>
      </c>
      <c r="C4" s="4">
        <f t="shared" ref="C4:C15" si="0">B4-B3</f>
        <v>-4.5</v>
      </c>
    </row>
    <row r="5" spans="1:3">
      <c r="A5" s="6">
        <v>400</v>
      </c>
      <c r="B5" s="5">
        <v>17.625</v>
      </c>
      <c r="C5" s="4">
        <f t="shared" si="0"/>
        <v>-3.375</v>
      </c>
    </row>
    <row r="6" spans="1:3">
      <c r="A6" s="6">
        <v>450</v>
      </c>
      <c r="B6" s="5">
        <v>15</v>
      </c>
      <c r="C6" s="4">
        <f t="shared" si="0"/>
        <v>-2.625</v>
      </c>
    </row>
    <row r="7" spans="1:3">
      <c r="A7" s="6">
        <v>500</v>
      </c>
      <c r="B7" s="5">
        <v>12.9</v>
      </c>
      <c r="C7" s="4">
        <f t="shared" si="0"/>
        <v>-2.0999999999999996</v>
      </c>
    </row>
    <row r="8" spans="1:3">
      <c r="A8" s="6">
        <v>550</v>
      </c>
      <c r="B8" s="5">
        <v>11.181818181818182</v>
      </c>
      <c r="C8" s="4">
        <f t="shared" si="0"/>
        <v>-1.7181818181818187</v>
      </c>
    </row>
    <row r="9" spans="1:3">
      <c r="A9" s="6">
        <v>600</v>
      </c>
      <c r="B9" s="5">
        <v>9.75</v>
      </c>
      <c r="C9" s="4">
        <f t="shared" si="0"/>
        <v>-1.4318181818181817</v>
      </c>
    </row>
    <row r="10" spans="1:3">
      <c r="A10" s="6">
        <v>650</v>
      </c>
      <c r="B10" s="5">
        <v>8.5384615384615383</v>
      </c>
      <c r="C10" s="4">
        <f t="shared" si="0"/>
        <v>-1.2115384615384617</v>
      </c>
    </row>
    <row r="11" spans="1:3">
      <c r="A11" s="6">
        <v>700</v>
      </c>
      <c r="B11" s="5">
        <v>7.5</v>
      </c>
      <c r="C11" s="4">
        <f t="shared" si="0"/>
        <v>-1.0384615384615383</v>
      </c>
    </row>
    <row r="12" spans="1:3">
      <c r="A12" s="6">
        <v>750</v>
      </c>
      <c r="B12" s="5">
        <v>6.6</v>
      </c>
      <c r="C12" s="4">
        <f t="shared" si="0"/>
        <v>-0.90000000000000036</v>
      </c>
    </row>
    <row r="13" spans="1:3">
      <c r="A13" s="6">
        <v>800</v>
      </c>
      <c r="B13" s="5">
        <v>5.8125</v>
      </c>
      <c r="C13" s="4">
        <f t="shared" si="0"/>
        <v>-0.78749999999999964</v>
      </c>
    </row>
    <row r="14" spans="1:3">
      <c r="A14" s="6">
        <v>850</v>
      </c>
      <c r="B14" s="5">
        <v>5.117647058823529</v>
      </c>
      <c r="C14" s="4">
        <f t="shared" si="0"/>
        <v>-0.69485294117647101</v>
      </c>
    </row>
    <row r="15" spans="1:3">
      <c r="A15" s="6">
        <v>900</v>
      </c>
      <c r="B15" s="5">
        <v>4.5</v>
      </c>
      <c r="C15" s="4">
        <f t="shared" si="0"/>
        <v>-0.61764705882352899</v>
      </c>
    </row>
  </sheetData>
  <phoneticPr fontId="3"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sheetPr codeName="Sheet5" enableFormatConditionsCalculation="0">
    <tabColor indexed="44"/>
  </sheetPr>
  <dimension ref="A1:B7"/>
  <sheetViews>
    <sheetView workbookViewId="0">
      <selection activeCell="A2" sqref="A2:B7"/>
    </sheetView>
  </sheetViews>
  <sheetFormatPr defaultRowHeight="12.75"/>
  <cols>
    <col min="1" max="1" width="15.140625" bestFit="1" customWidth="1"/>
    <col min="2" max="2" width="11" bestFit="1" customWidth="1"/>
  </cols>
  <sheetData>
    <row r="1" spans="1:2">
      <c r="A1" t="s">
        <v>8</v>
      </c>
      <c r="B1" t="s">
        <v>24</v>
      </c>
    </row>
    <row r="2" spans="1:2">
      <c r="A2" s="6">
        <v>1</v>
      </c>
      <c r="B2" s="5">
        <v>44</v>
      </c>
    </row>
    <row r="3" spans="1:2">
      <c r="A3" s="6">
        <v>2</v>
      </c>
      <c r="B3" s="5">
        <v>15</v>
      </c>
    </row>
    <row r="4" spans="1:2">
      <c r="A4" s="6">
        <v>3</v>
      </c>
      <c r="B4" s="5">
        <v>5.333333333333333</v>
      </c>
    </row>
    <row r="5" spans="1:2">
      <c r="A5" s="6">
        <v>4</v>
      </c>
      <c r="B5" s="5">
        <v>0.5</v>
      </c>
    </row>
    <row r="6" spans="1:2">
      <c r="A6" s="6">
        <v>5</v>
      </c>
      <c r="B6" s="55">
        <v>-2.4</v>
      </c>
    </row>
    <row r="7" spans="1:2">
      <c r="A7" s="6">
        <v>6</v>
      </c>
      <c r="B7" s="55">
        <v>-4.333333333333333</v>
      </c>
    </row>
  </sheetData>
  <phoneticPr fontId="3"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sheetPr codeName="Sheet29"/>
  <dimension ref="A1:F11"/>
  <sheetViews>
    <sheetView workbookViewId="0">
      <selection activeCell="E16" sqref="E16"/>
    </sheetView>
  </sheetViews>
  <sheetFormatPr defaultRowHeight="12.75"/>
  <cols>
    <col min="1" max="1" width="16.140625" customWidth="1"/>
    <col min="2" max="5" width="10.85546875" customWidth="1"/>
  </cols>
  <sheetData>
    <row r="1" spans="1:6">
      <c r="A1" s="117"/>
      <c r="B1" s="35" t="s">
        <v>25</v>
      </c>
      <c r="C1" s="35" t="s">
        <v>30</v>
      </c>
      <c r="D1" s="35" t="s">
        <v>29</v>
      </c>
      <c r="E1" s="118" t="s">
        <v>129</v>
      </c>
      <c r="F1" s="119"/>
    </row>
    <row r="2" spans="1:6">
      <c r="A2" s="71" t="s">
        <v>18</v>
      </c>
      <c r="B2" s="77">
        <v>120</v>
      </c>
      <c r="C2" s="77">
        <v>120</v>
      </c>
      <c r="D2" s="77">
        <v>240</v>
      </c>
      <c r="E2" s="77">
        <v>120</v>
      </c>
      <c r="F2" s="78" t="s">
        <v>9</v>
      </c>
    </row>
    <row r="3" spans="1:6">
      <c r="A3" s="71" t="s">
        <v>20</v>
      </c>
      <c r="B3" s="79">
        <v>7.8666666666666663</v>
      </c>
      <c r="C3" s="79">
        <v>5.9</v>
      </c>
      <c r="D3" s="79">
        <v>7.8666666666666663</v>
      </c>
      <c r="E3" s="79">
        <v>7.8666666666666663</v>
      </c>
      <c r="F3" s="78" t="s">
        <v>10</v>
      </c>
    </row>
    <row r="4" spans="1:6">
      <c r="A4" s="71"/>
      <c r="B4" s="77"/>
      <c r="C4" s="77"/>
      <c r="D4" s="77"/>
      <c r="E4" s="77"/>
      <c r="F4" s="78"/>
    </row>
    <row r="5" spans="1:6">
      <c r="A5" s="71" t="s">
        <v>16</v>
      </c>
      <c r="B5" s="80">
        <v>0.13333333333333333</v>
      </c>
      <c r="C5" s="80">
        <v>0.1</v>
      </c>
      <c r="D5" s="80">
        <v>0.13333333333333333</v>
      </c>
      <c r="E5" s="80">
        <v>0.13333333333333333</v>
      </c>
      <c r="F5" s="78" t="s">
        <v>10</v>
      </c>
    </row>
    <row r="6" spans="1:6">
      <c r="A6" s="71" t="s">
        <v>16</v>
      </c>
      <c r="B6" s="77">
        <v>8</v>
      </c>
      <c r="C6" s="77">
        <v>6</v>
      </c>
      <c r="D6" s="77">
        <v>8</v>
      </c>
      <c r="E6" s="77">
        <v>8</v>
      </c>
      <c r="F6" s="78" t="s">
        <v>17</v>
      </c>
    </row>
    <row r="7" spans="1:6">
      <c r="A7" s="71"/>
      <c r="B7" s="77"/>
      <c r="C7" s="77"/>
      <c r="D7" s="77"/>
      <c r="E7" s="77"/>
      <c r="F7" s="78"/>
    </row>
    <row r="8" spans="1:6">
      <c r="A8" s="71" t="s">
        <v>21</v>
      </c>
      <c r="B8" s="95">
        <v>90</v>
      </c>
      <c r="C8" s="95">
        <v>120</v>
      </c>
      <c r="D8" s="95">
        <v>180</v>
      </c>
      <c r="E8" s="95">
        <v>90</v>
      </c>
      <c r="F8" s="78" t="s">
        <v>9</v>
      </c>
    </row>
    <row r="9" spans="1:6">
      <c r="A9" s="71"/>
      <c r="B9" s="79"/>
      <c r="C9" s="79"/>
      <c r="D9" s="79"/>
      <c r="E9" s="79"/>
      <c r="F9" s="78"/>
    </row>
    <row r="10" spans="1:6">
      <c r="A10" s="71" t="s">
        <v>23</v>
      </c>
      <c r="B10" s="95">
        <v>225</v>
      </c>
      <c r="C10" s="95">
        <v>195</v>
      </c>
      <c r="D10" s="95">
        <v>15</v>
      </c>
      <c r="E10" s="95">
        <v>225</v>
      </c>
      <c r="F10" s="78" t="s">
        <v>9</v>
      </c>
    </row>
    <row r="11" spans="1:6" ht="13.5" thickBot="1">
      <c r="A11" s="17" t="s">
        <v>24</v>
      </c>
      <c r="B11" s="81">
        <v>15</v>
      </c>
      <c r="C11" s="81">
        <v>9.75</v>
      </c>
      <c r="D11" s="81">
        <v>0.5</v>
      </c>
      <c r="E11" s="81">
        <v>15</v>
      </c>
      <c r="F11" s="82"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35</vt:i4>
      </vt:variant>
      <vt:variant>
        <vt:lpstr>Charts</vt:lpstr>
      </vt:variant>
      <vt:variant>
        <vt:i4>2</vt:i4>
      </vt:variant>
      <vt:variant>
        <vt:lpstr>Named Ranges</vt:lpstr>
      </vt:variant>
      <vt:variant>
        <vt:i4>9</vt:i4>
      </vt:variant>
    </vt:vector>
  </HeadingPairs>
  <TitlesOfParts>
    <vt:vector size="46" baseType="lpstr">
      <vt:lpstr>Fig 9.2</vt:lpstr>
      <vt:lpstr>CB_DATA_</vt:lpstr>
      <vt:lpstr>Fig 9.3</vt:lpstr>
      <vt:lpstr>Fig 9.4</vt:lpstr>
      <vt:lpstr>Fig 9.5</vt:lpstr>
      <vt:lpstr>Fig 9.6</vt:lpstr>
      <vt:lpstr>Fig 9.7</vt:lpstr>
      <vt:lpstr>Fig 9.8</vt:lpstr>
      <vt:lpstr>Fig 9.9</vt:lpstr>
      <vt:lpstr>Fig 9.10</vt:lpstr>
      <vt:lpstr>Fig 9.12</vt:lpstr>
      <vt:lpstr>Fig 9.13</vt:lpstr>
      <vt:lpstr>Fig 9.14</vt:lpstr>
      <vt:lpstr>Fig 9.15</vt:lpstr>
      <vt:lpstr>Fig 9.16</vt:lpstr>
      <vt:lpstr>Fig 9.17</vt:lpstr>
      <vt:lpstr>Fig 9.18</vt:lpstr>
      <vt:lpstr>Fig. 9.19</vt:lpstr>
      <vt:lpstr>Fig 9.20</vt:lpstr>
      <vt:lpstr>Fig 9.21</vt:lpstr>
      <vt:lpstr>Fig. 9.22</vt:lpstr>
      <vt:lpstr>Fig 9.23</vt:lpstr>
      <vt:lpstr>Fig 9.24</vt:lpstr>
      <vt:lpstr>Fig 9.25</vt:lpstr>
      <vt:lpstr>Fig 9.26</vt:lpstr>
      <vt:lpstr>Fig 9.27</vt:lpstr>
      <vt:lpstr>Fig 9.28</vt:lpstr>
      <vt:lpstr>Fig 9.29</vt:lpstr>
      <vt:lpstr>9.30a,b</vt:lpstr>
      <vt:lpstr>Data for 31</vt:lpstr>
      <vt:lpstr>Data for 32</vt:lpstr>
      <vt:lpstr>Graph 9.38</vt:lpstr>
      <vt:lpstr>Graph for 9.40,41</vt:lpstr>
      <vt:lpstr>Graph for 9.43</vt:lpstr>
      <vt:lpstr>SolvSens</vt:lpstr>
      <vt:lpstr>Fig 9.31</vt:lpstr>
      <vt:lpstr>Fig 9.32</vt:lpstr>
      <vt:lpstr>'9.30a,b'!Print_Area</vt:lpstr>
      <vt:lpstr>'Data for 31'!Print_Area</vt:lpstr>
      <vt:lpstr>'Fig 9.25'!Print_Area</vt:lpstr>
      <vt:lpstr>'Fig 9.26'!Print_Area</vt:lpstr>
      <vt:lpstr>'Fig 9.27'!Print_Area</vt:lpstr>
      <vt:lpstr>'Fig 9.28'!Print_Area</vt:lpstr>
      <vt:lpstr>'Graph 9.38'!Print_Area</vt:lpstr>
      <vt:lpstr>'Graph for 9.40,41'!Print_Area</vt:lpstr>
      <vt:lpstr>SolvSens!Print_Area</vt:lpstr>
    </vt:vector>
  </TitlesOfParts>
  <Company>The Tuck School at Dartmouth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Batt</dc:creator>
  <cp:lastModifiedBy>Steve.Powell</cp:lastModifiedBy>
  <cp:lastPrinted>2007-05-23T18:24:51Z</cp:lastPrinted>
  <dcterms:created xsi:type="dcterms:W3CDTF">2007-04-30T18:50:13Z</dcterms:created>
  <dcterms:modified xsi:type="dcterms:W3CDTF">2008-09-14T14:28:14Z</dcterms:modified>
</cp:coreProperties>
</file>